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00" windowWidth="15480" windowHeight="11640" tabRatio="860" activeTab="21"/>
  </bookViews>
  <sheets>
    <sheet name="Inf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Info1A" sheetId="8" r:id="rId8"/>
    <sheet name="D2" sheetId="9" r:id="rId9"/>
    <sheet name="E2" sheetId="10" r:id="rId10"/>
    <sheet name="F2" sheetId="11" r:id="rId11"/>
    <sheet name="Info2" sheetId="12" r:id="rId12"/>
    <sheet name="AA" sheetId="13" r:id="rId13"/>
    <sheet name="BB" sheetId="14" r:id="rId14"/>
    <sheet name="CC" sheetId="15" r:id="rId15"/>
    <sheet name="DD" sheetId="16" r:id="rId16"/>
    <sheet name="EE" sheetId="17" r:id="rId17"/>
    <sheet name="FF" sheetId="18" r:id="rId18"/>
    <sheet name="Info3" sheetId="19" r:id="rId19"/>
    <sheet name="Gold" sheetId="20" r:id="rId20"/>
    <sheet name="Silver" sheetId="21" r:id="rId21"/>
    <sheet name="Bronze" sheetId="22" r:id="rId22"/>
    <sheet name="3 Team" sheetId="23" r:id="rId23"/>
  </sheets>
  <definedNames>
    <definedName name="Info">'Info'!$A$5:$H$18</definedName>
    <definedName name="_xlnm.Print_Area" localSheetId="4">'D'!$A$1:$R$33</definedName>
    <definedName name="_xlnm.Print_Area" localSheetId="8">'D2'!$A$1:$R$28</definedName>
    <definedName name="_xlnm.Print_Area" localSheetId="5">'E'!$A$1:$R$29</definedName>
    <definedName name="_xlnm.Print_Area" localSheetId="9">'E2'!$A$1:$R$31</definedName>
    <definedName name="_xlnm.Print_Area" localSheetId="6">'F'!$A$1:$R$28</definedName>
    <definedName name="_xlnm.Print_Area" localSheetId="10">'F2'!$A$1:$R$30</definedName>
    <definedName name="_xlnm.Print_Area" localSheetId="7">'Info1A'!#REF!</definedName>
    <definedName name="THIRDS" localSheetId="7">'Info1A'!#REF!</definedName>
    <definedName name="THIRDS" localSheetId="18">'Info3'!#REF!</definedName>
    <definedName name="THIRDS">'Info2'!$F$13:$G$16</definedName>
  </definedNames>
  <calcPr fullCalcOnLoad="1"/>
</workbook>
</file>

<file path=xl/sharedStrings.xml><?xml version="1.0" encoding="utf-8"?>
<sst xmlns="http://schemas.openxmlformats.org/spreadsheetml/2006/main" count="768" uniqueCount="234">
  <si>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</si>
  <si>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</si>
  <si>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</si>
  <si>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</si>
  <si>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</si>
  <si>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</si>
  <si>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</si>
  <si>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</si>
  <si>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</si>
  <si>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3rd Pool CC</t>
  </si>
  <si>
    <t>Pool AA</t>
  </si>
  <si>
    <t>Pool BB</t>
  </si>
  <si>
    <t>Pool CC</t>
  </si>
  <si>
    <t>Pool A</t>
  </si>
  <si>
    <t>Pool B</t>
  </si>
  <si>
    <t>3rd Pool AA</t>
  </si>
  <si>
    <t>3rd Pool BB</t>
  </si>
  <si>
    <t>Gold</t>
  </si>
  <si>
    <t>Bronze</t>
  </si>
  <si>
    <t>Silver</t>
  </si>
  <si>
    <t>Pool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</si>
  <si>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</si>
  <si>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</si>
  <si>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</si>
  <si>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</si>
  <si>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</si>
  <si>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</si>
  <si>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</si>
  <si>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</si>
  <si>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</si>
  <si>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</si>
  <si>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</si>
  <si>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</si>
  <si>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</si>
  <si>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</si>
  <si>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</si>
  <si>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</si>
  <si>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</si>
  <si>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</si>
  <si>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</si>
  <si>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</si>
  <si>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</si>
  <si>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</si>
  <si>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</si>
  <si>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</si>
  <si>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</si>
  <si>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</si>
  <si>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</si>
  <si>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</si>
  <si>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</si>
  <si>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Gold/Silver/Bronze/Copper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</si>
  <si>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</si>
  <si>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</si>
  <si>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</si>
  <si>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</si>
  <si>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</si>
  <si>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</si>
  <si>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</si>
  <si>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</si>
  <si>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</si>
  <si>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</si>
  <si>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</si>
  <si>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</si>
  <si>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</si>
  <si>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</si>
  <si>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</si>
  <si>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</si>
  <si>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</si>
  <si>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</si>
  <si>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</si>
  <si>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</si>
  <si>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</si>
  <si>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>Pool DD</t>
  </si>
  <si>
    <t>Round 1</t>
  </si>
  <si>
    <t>Round 2</t>
  </si>
  <si>
    <t>Court #4</t>
  </si>
  <si>
    <t>Round 3</t>
  </si>
  <si>
    <t>Court 1</t>
  </si>
  <si>
    <t>Court 2</t>
  </si>
  <si>
    <t>Court 3</t>
  </si>
  <si>
    <t>Court 4</t>
  </si>
  <si>
    <t>Gold/Silver</t>
  </si>
  <si>
    <t>Round One Finishes</t>
  </si>
  <si>
    <t>Ranking of Third Place Teams</t>
  </si>
  <si>
    <t>Matches Won</t>
  </si>
  <si>
    <t>Point Diff</t>
  </si>
  <si>
    <t>Rank Among 3rd place</t>
  </si>
  <si>
    <t>1st Pool DD</t>
  </si>
  <si>
    <t>2nd Pool DD</t>
  </si>
  <si>
    <t>3rd Pool DD</t>
  </si>
  <si>
    <t xml:space="preserve">       sets</t>
  </si>
  <si>
    <t>set 1</t>
  </si>
  <si>
    <t>set 2</t>
  </si>
  <si>
    <t>set 3</t>
  </si>
  <si>
    <t>set 4</t>
  </si>
  <si>
    <t>set 5</t>
  </si>
  <si>
    <t>set %</t>
  </si>
  <si>
    <t>sets %</t>
  </si>
  <si>
    <t>sets won</t>
  </si>
  <si>
    <t xml:space="preserve">             sets</t>
  </si>
  <si>
    <t>sets W</t>
  </si>
  <si>
    <t>sets 1</t>
  </si>
  <si>
    <t>sets 2</t>
  </si>
  <si>
    <t>sets 3</t>
  </si>
  <si>
    <t xml:space="preserve">Pool A </t>
  </si>
  <si>
    <t>Pool D2</t>
  </si>
  <si>
    <t>1st Pool A advances as Team #1 in Pool AA and plays next on Court 1</t>
  </si>
  <si>
    <t>1st Pool D advances as Team #1 in Pool D2 and plays next on Court 4</t>
  </si>
  <si>
    <t xml:space="preserve">             Sets</t>
  </si>
  <si>
    <t>Set 1</t>
  </si>
  <si>
    <t>Set 2</t>
  </si>
  <si>
    <t>Set 3</t>
  </si>
  <si>
    <t>Set 4</t>
  </si>
  <si>
    <t>Set 5</t>
  </si>
  <si>
    <t>Sets W</t>
  </si>
  <si>
    <t>Pool E</t>
  </si>
  <si>
    <t>Pool EE</t>
  </si>
  <si>
    <t>Court 5</t>
  </si>
  <si>
    <t>Pool E2</t>
  </si>
  <si>
    <t>Court #1</t>
  </si>
  <si>
    <t>Court #2</t>
  </si>
  <si>
    <t>1st Pool BB Ref</t>
  </si>
  <si>
    <t>1st Pool AA Ref</t>
  </si>
  <si>
    <t>Loser of 2nd Semi to finish Ref</t>
  </si>
  <si>
    <t>1 &amp; 2</t>
  </si>
  <si>
    <t>4th Pool AA</t>
  </si>
  <si>
    <t>4th Pool BB</t>
  </si>
  <si>
    <t>Court #3</t>
  </si>
  <si>
    <t>3rd Pool BB Ref</t>
  </si>
  <si>
    <t>3 &amp; 4</t>
  </si>
  <si>
    <t>1st Pool EE</t>
  </si>
  <si>
    <t>3rd Pool EE</t>
  </si>
  <si>
    <t>2nd Pool FF</t>
  </si>
  <si>
    <t>Court #5</t>
  </si>
  <si>
    <t xml:space="preserve">Loser from court 5 refs </t>
  </si>
  <si>
    <t>Prev Loser Ref</t>
  </si>
  <si>
    <t>1st Pool B advances as Team #1 in Pool BB and plays next on Court 2</t>
  </si>
  <si>
    <t>4th Pool B advances as Team #3 in Pool DD and plays on Court 4</t>
  </si>
  <si>
    <t>1st Pool E advances as Team #1 in Pool E2 and plays next on Court 5</t>
  </si>
  <si>
    <t>2nd Pool E advances as Team #2 in Pool D2 and refs next on Court 4</t>
  </si>
  <si>
    <t>1st Pool AA advances to Gold Bracket and refs next on Court 1</t>
  </si>
  <si>
    <t>2nd Pool AA advances to Gold Bracket and plays on Court 2</t>
  </si>
  <si>
    <t>2nd Pool BB advances to Gold Bracket and plays on Court #1</t>
  </si>
  <si>
    <t>Matches %</t>
  </si>
  <si>
    <t>Round Three Finishes</t>
  </si>
  <si>
    <t>Round 1 Results From Pools With Three Teams</t>
  </si>
  <si>
    <t>Combined Results of Third Place Finishers in Second Three Team Pools</t>
  </si>
  <si>
    <t>Matches Lost</t>
  </si>
  <si>
    <t>Sets Won</t>
  </si>
  <si>
    <t>Sets Lost</t>
  </si>
  <si>
    <t>Round 2 Third Place Results From Pools With Three Teams</t>
  </si>
  <si>
    <t>Copper</t>
  </si>
  <si>
    <t>Pool F</t>
  </si>
  <si>
    <t>Pool FF</t>
  </si>
  <si>
    <t>Court 6</t>
  </si>
  <si>
    <t>2nd Pool D2 advances as Team #3 in Pool BB and plays next on Court 2</t>
  </si>
  <si>
    <t>2nd Pool E2 advances as Team #3 in Pool AA and plays next on Court 1</t>
  </si>
  <si>
    <t>3rd Pool E advances as Team #3 in Pool F2 and plays next on Court 6</t>
  </si>
  <si>
    <t>2nd Pool D advances as Team #2 in Pool F2 and refs next on Court 6</t>
  </si>
  <si>
    <t>3rd Pool D advances as Team #3 in Pool E2 and plays next on Court 5</t>
  </si>
  <si>
    <t>1st Pool F advances as Team #1 in Pool F2 and plays next on Court 6</t>
  </si>
  <si>
    <t>2nd Pool F advances as Team #2 in Pool E2 and refs next on Court 5</t>
  </si>
  <si>
    <t>3rd Pool F advances as Team #3 in Pool D2 and plays next on Court 4</t>
  </si>
  <si>
    <t>Pool F2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</si>
  <si>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</si>
  <si>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</si>
  <si>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</si>
  <si>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</si>
  <si>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</si>
  <si>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</si>
  <si>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</si>
  <si>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</si>
  <si>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</si>
  <si>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</si>
  <si>
    <t>Seed #11</t>
  </si>
  <si>
    <t>Seed #12</t>
  </si>
  <si>
    <t>Seed #13</t>
  </si>
  <si>
    <t>Seed #14</t>
  </si>
  <si>
    <t>Seed #15</t>
  </si>
  <si>
    <t>Seed #16</t>
  </si>
  <si>
    <t>Seed #17</t>
  </si>
  <si>
    <t>Seed #18</t>
  </si>
  <si>
    <t>Seed #19</t>
  </si>
  <si>
    <t>Seed #20</t>
  </si>
  <si>
    <t>Seed #21</t>
  </si>
  <si>
    <t>4th Pool CC</t>
  </si>
  <si>
    <t>1st Pool FF</t>
  </si>
  <si>
    <t>2nd Pool EE</t>
  </si>
  <si>
    <t>3rd Pool FF</t>
  </si>
  <si>
    <t>Court #6</t>
  </si>
  <si>
    <t>Round 4</t>
  </si>
  <si>
    <t>3rd Pool FF Ref</t>
  </si>
  <si>
    <t>5 &amp; 6</t>
  </si>
  <si>
    <t>2nd Pool A advances as Team #4 in Pool CC and plays second match on Court 3</t>
  </si>
  <si>
    <t>3rd Pool A advances as Team #2 in Pool DD and refs on Court 4</t>
  </si>
  <si>
    <t>4th Pool A advances as Team #3 in Pool FF and plays on Court 6</t>
  </si>
  <si>
    <t>2nd Pool B advances as Team #4 in Pool AA and plays next on Court 1</t>
  </si>
  <si>
    <t>3rd Pool B advances as Team #2 in Pool EE and refs on Court 5</t>
  </si>
  <si>
    <t>1st Pool C advances as Team #1 in Pool CC and plays next on Court 3.</t>
  </si>
  <si>
    <t>2nd Pool C advances as Team #4 in Pool BB and plays second match on Court 2.</t>
  </si>
  <si>
    <t>3rd Pool C advances as Team #2 in Pool FF and refs next on Court 6.</t>
  </si>
  <si>
    <t>4th Pool C advances as Team #3 in Pool EE and plays next on Court 5</t>
  </si>
  <si>
    <t>1st Pool D2 advances as Team #2 in Pool CC and refs next on Court 3</t>
  </si>
  <si>
    <t>3rd Pool D2 advances as Team #1 in Pool FF and plays next on Court 6</t>
  </si>
  <si>
    <t>1st Pool E2 advances as Team #2 in Pool BB and refs next on Court 2</t>
  </si>
  <si>
    <t>3rd Pool E2 advances as Team #1 in Pool EE and plays next on Court 5</t>
  </si>
  <si>
    <t>1st Pool F2 advances as Team #2 in Pool AA and refs next on Court 1</t>
  </si>
  <si>
    <t>2nd Pool F2 advances as Team #3 in Pool CC and plays next on Court 3</t>
  </si>
  <si>
    <t>3rd Pool F2 advances as Team #1 in Pool DD and plays next on Court 4</t>
  </si>
  <si>
    <t>3rd Pool AA advances to Silver Bracket and refs on Court 3</t>
  </si>
  <si>
    <t>4th Pool AA advances to Silver Bracket and plays next on Court #4</t>
  </si>
  <si>
    <t>3rd Pool AA Ref</t>
  </si>
  <si>
    <t>1st Pool BB advances to Gold Bracket and refs on Court 2</t>
  </si>
  <si>
    <t>3rd Pool BB advances to Silver Bracket and refs on Court #4</t>
  </si>
  <si>
    <t>4th Pool BB advances to Silver Bracket and plays on Court #3</t>
  </si>
  <si>
    <t>1st Pool CC advances to Gold Bracket and plays on Court 2</t>
  </si>
  <si>
    <t>2nd Pool CC advances to Gold Bracket and plays on Court #1</t>
  </si>
  <si>
    <t>3rd Pool CC advances to Silver Bracket and plays on Court #4</t>
  </si>
  <si>
    <t>4th Pool CC advances to Silver Bracket and plays on Court #3</t>
  </si>
  <si>
    <t>1st Pool DD advances to Bronze Bracket and refs next on Court 5</t>
  </si>
  <si>
    <t>2nd Pool DD advances to Bronze Bracket and plays on Court 6</t>
  </si>
  <si>
    <t>3rd Pool DD advances to the Copper Bracket and plays third match on Court 6</t>
  </si>
  <si>
    <t>1st Pool DD Refs</t>
  </si>
  <si>
    <t>1st Pool EE Refs</t>
  </si>
  <si>
    <t>1st Pool EE advances to the Bronze Bracket and refs next on Court 6</t>
  </si>
  <si>
    <t>2nd Pool EE advances to the Bronze Bracket  and plays next on Court 5</t>
  </si>
  <si>
    <t>3rd Pool EE advances to the Copper Bracket and plays third match on Court 6</t>
  </si>
  <si>
    <t>1st Pool FF advances to the Bronze Bracket and plays next on Court 6</t>
  </si>
  <si>
    <t>2nd Pool FF advances to the Bronze Bracket  and plays next on Court 5</t>
  </si>
  <si>
    <t>3rd Pool FF advances to the Copper Bracket and refs third match  on Court 6</t>
  </si>
  <si>
    <t>Tournament Name</t>
  </si>
  <si>
    <t>Age/Division</t>
  </si>
  <si>
    <t>Date 1</t>
  </si>
  <si>
    <t>Date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</si>
</sst>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h:mm\ AM/PM;@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13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13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 horizontal="right"/>
    </xf>
    <xf numFmtId="0" fontId="0" fillId="0" borderId="24" xfId="0" applyBorder="1" applyAlignment="1">
      <alignment/>
    </xf>
    <xf numFmtId="14" fontId="0" fillId="0" borderId="0" xfId="0" applyNumberFormat="1" applyBorder="1" applyAlignment="1">
      <alignment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20" fontId="0" fillId="0" borderId="0" xfId="0" applyNumberFormat="1" applyFont="1" applyBorder="1" applyAlignment="1" quotePrefix="1">
      <alignment/>
    </xf>
    <xf numFmtId="18" fontId="0" fillId="0" borderId="0" xfId="0" applyNumberFormat="1" applyFont="1" applyBorder="1" applyAlignment="1" quotePrefix="1">
      <alignment/>
    </xf>
    <xf numFmtId="16" fontId="0" fillId="0" borderId="0" xfId="0" applyNumberFormat="1" applyAlignment="1">
      <alignment horizontal="left"/>
    </xf>
    <xf numFmtId="16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/>
    </xf>
    <xf numFmtId="170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38150"/>
          <a:ext cx="1885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098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19100"/>
          <a:ext cx="2095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098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19100"/>
          <a:ext cx="2095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098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19100"/>
          <a:ext cx="2095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098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1" name="Picture 2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0</xdr:row>
      <xdr:rowOff>257175</xdr:rowOff>
    </xdr:from>
    <xdr:to>
      <xdr:col>17</xdr:col>
      <xdr:colOff>523875</xdr:colOff>
      <xdr:row>4</xdr:row>
      <xdr:rowOff>161925</xdr:rowOff>
    </xdr:to>
    <xdr:pic>
      <xdr:nvPicPr>
        <xdr:cNvPr id="2" name="Picture 7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5717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1" name="Picture 2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0</xdr:row>
      <xdr:rowOff>257175</xdr:rowOff>
    </xdr:from>
    <xdr:to>
      <xdr:col>17</xdr:col>
      <xdr:colOff>523875</xdr:colOff>
      <xdr:row>4</xdr:row>
      <xdr:rowOff>161925</xdr:rowOff>
    </xdr:to>
    <xdr:pic>
      <xdr:nvPicPr>
        <xdr:cNvPr id="2" name="Picture 7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5717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1" name="Picture 2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0</xdr:row>
      <xdr:rowOff>257175</xdr:rowOff>
    </xdr:from>
    <xdr:to>
      <xdr:col>17</xdr:col>
      <xdr:colOff>523875</xdr:colOff>
      <xdr:row>4</xdr:row>
      <xdr:rowOff>161925</xdr:rowOff>
    </xdr:to>
    <xdr:pic>
      <xdr:nvPicPr>
        <xdr:cNvPr id="2" name="Picture 7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5717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</xdr:row>
      <xdr:rowOff>133350</xdr:rowOff>
    </xdr:from>
    <xdr:to>
      <xdr:col>7</xdr:col>
      <xdr:colOff>171450</xdr:colOff>
      <xdr:row>6</xdr:row>
      <xdr:rowOff>123825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428625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28575</xdr:rowOff>
    </xdr:from>
    <xdr:to>
      <xdr:col>11</xdr:col>
      <xdr:colOff>85725</xdr:colOff>
      <xdr:row>6</xdr:row>
      <xdr:rowOff>28575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6477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</xdr:row>
      <xdr:rowOff>133350</xdr:rowOff>
    </xdr:from>
    <xdr:to>
      <xdr:col>7</xdr:col>
      <xdr:colOff>171450</xdr:colOff>
      <xdr:row>6</xdr:row>
      <xdr:rowOff>123825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428625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28575</xdr:rowOff>
    </xdr:from>
    <xdr:to>
      <xdr:col>11</xdr:col>
      <xdr:colOff>85725</xdr:colOff>
      <xdr:row>6</xdr:row>
      <xdr:rowOff>28575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6477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1</xdr:row>
      <xdr:rowOff>133350</xdr:rowOff>
    </xdr:from>
    <xdr:to>
      <xdr:col>10</xdr:col>
      <xdr:colOff>171450</xdr:colOff>
      <xdr:row>6</xdr:row>
      <xdr:rowOff>123825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28625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38</xdr:row>
      <xdr:rowOff>133350</xdr:rowOff>
    </xdr:from>
    <xdr:to>
      <xdr:col>10</xdr:col>
      <xdr:colOff>400050</xdr:colOff>
      <xdr:row>41</xdr:row>
      <xdr:rowOff>114300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6667500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" name="Picture 1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0505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2" name="Picture 2" descr="kaepa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838700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18</xdr:col>
      <xdr:colOff>371475</xdr:colOff>
      <xdr:row>31</xdr:row>
      <xdr:rowOff>104775</xdr:rowOff>
    </xdr:to>
    <xdr:pic>
      <xdr:nvPicPr>
        <xdr:cNvPr id="3" name="Picture 3" descr="OVR Logo 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4895850"/>
          <a:ext cx="1895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4" name="Picture 4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0505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5" name="Picture 5" descr="kaepa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838700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38150"/>
          <a:ext cx="1885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098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0</xdr:row>
      <xdr:rowOff>171450</xdr:rowOff>
    </xdr:from>
    <xdr:to>
      <xdr:col>25</xdr:col>
      <xdr:colOff>171450</xdr:colOff>
      <xdr:row>4</xdr:row>
      <xdr:rowOff>57150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7145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098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11</xdr:row>
      <xdr:rowOff>133350</xdr:rowOff>
    </xdr:from>
    <xdr:to>
      <xdr:col>3</xdr:col>
      <xdr:colOff>361950</xdr:colOff>
      <xdr:row>14</xdr:row>
      <xdr:rowOff>114300</xdr:rowOff>
    </xdr:to>
    <xdr:pic>
      <xdr:nvPicPr>
        <xdr:cNvPr id="1" name="Picture 2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76475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0</xdr:rowOff>
    </xdr:from>
    <xdr:to>
      <xdr:col>17</xdr:col>
      <xdr:colOff>619125</xdr:colOff>
      <xdr:row>4</xdr:row>
      <xdr:rowOff>28575</xdr:rowOff>
    </xdr:to>
    <xdr:pic>
      <xdr:nvPicPr>
        <xdr:cNvPr id="2" name="Picture 3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295275"/>
          <a:ext cx="2552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209550</xdr:rowOff>
    </xdr:from>
    <xdr:to>
      <xdr:col>17</xdr:col>
      <xdr:colOff>695325</xdr:colOff>
      <xdr:row>4</xdr:row>
      <xdr:rowOff>38100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09550"/>
          <a:ext cx="2686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</xdr:row>
      <xdr:rowOff>142875</xdr:rowOff>
    </xdr:from>
    <xdr:to>
      <xdr:col>3</xdr:col>
      <xdr:colOff>304800</xdr:colOff>
      <xdr:row>14</xdr:row>
      <xdr:rowOff>123825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314325</xdr:colOff>
      <xdr:row>14</xdr:row>
      <xdr:rowOff>152400</xdr:rowOff>
    </xdr:to>
    <xdr:pic>
      <xdr:nvPicPr>
        <xdr:cNvPr id="1" name="Picture 1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05050"/>
          <a:ext cx="1971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276225</xdr:rowOff>
    </xdr:from>
    <xdr:to>
      <xdr:col>17</xdr:col>
      <xdr:colOff>123825</xdr:colOff>
      <xdr:row>4</xdr:row>
      <xdr:rowOff>9525</xdr:rowOff>
    </xdr:to>
    <xdr:pic>
      <xdr:nvPicPr>
        <xdr:cNvPr id="2" name="Picture 3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6225"/>
          <a:ext cx="2552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1" name="Picture 2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2" name="Picture 5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19050</xdr:rowOff>
    </xdr:from>
    <xdr:to>
      <xdr:col>17</xdr:col>
      <xdr:colOff>590550</xdr:colOff>
      <xdr:row>4</xdr:row>
      <xdr:rowOff>47625</xdr:rowOff>
    </xdr:to>
    <xdr:pic>
      <xdr:nvPicPr>
        <xdr:cNvPr id="3" name="Picture 3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14325"/>
          <a:ext cx="1895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180975</xdr:rowOff>
    </xdr:from>
    <xdr:to>
      <xdr:col>17</xdr:col>
      <xdr:colOff>390525</xdr:colOff>
      <xdr:row>4</xdr:row>
      <xdr:rowOff>9525</xdr:rowOff>
    </xdr:to>
    <xdr:pic>
      <xdr:nvPicPr>
        <xdr:cNvPr id="1" name="Picture 1" descr="OVR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0975"/>
          <a:ext cx="2028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2" name="Picture 2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2</xdr:col>
      <xdr:colOff>695325</xdr:colOff>
      <xdr:row>16</xdr:row>
      <xdr:rowOff>9525</xdr:rowOff>
    </xdr:to>
    <xdr:pic>
      <xdr:nvPicPr>
        <xdr:cNvPr id="3" name="Picture 4" descr="mol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49555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" name="Picture 1" descr="mol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0505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19050</xdr:rowOff>
    </xdr:from>
    <xdr:to>
      <xdr:col>17</xdr:col>
      <xdr:colOff>590550</xdr:colOff>
      <xdr:row>4</xdr:row>
      <xdr:rowOff>47625</xdr:rowOff>
    </xdr:to>
    <xdr:pic>
      <xdr:nvPicPr>
        <xdr:cNvPr id="2" name="Picture 3" descr="OVR Logo 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14325"/>
          <a:ext cx="1895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421875" style="1" customWidth="1"/>
    <col min="2" max="2" width="13.421875" style="1" bestFit="1" customWidth="1"/>
    <col min="3" max="3" width="7.28125" style="1" bestFit="1" customWidth="1"/>
    <col min="4" max="4" width="14.7109375" style="1" customWidth="1"/>
    <col min="5" max="5" width="26.421875" style="1" bestFit="1" customWidth="1"/>
    <col min="6" max="6" width="23.00390625" style="1" customWidth="1"/>
    <col min="7" max="7" width="23.421875" style="1" bestFit="1" customWidth="1"/>
    <col min="8" max="8" width="26.421875" style="1" bestFit="1" customWidth="1"/>
    <col min="9" max="16384" width="9.140625" style="1" customWidth="1"/>
  </cols>
  <sheetData>
    <row r="1" spans="1:5" ht="23.25">
      <c r="A1" s="34" t="s">
        <v>230</v>
      </c>
      <c r="E1" s="34"/>
    </row>
    <row r="2" spans="1:6" ht="12.75">
      <c r="A2" s="35" t="s">
        <v>232</v>
      </c>
      <c r="B2" s="42" t="s">
        <v>233</v>
      </c>
      <c r="C2" s="35" t="s">
        <v>233</v>
      </c>
      <c r="F2" s="50"/>
    </row>
    <row r="3" spans="1:8" ht="12.75">
      <c r="A3" s="52">
        <v>0.3333333333333333</v>
      </c>
      <c r="B3" s="53">
        <v>0.3333333333333333</v>
      </c>
      <c r="E3" s="1" t="s">
        <v>48</v>
      </c>
      <c r="F3" s="1" t="s">
        <v>48</v>
      </c>
      <c r="G3" s="1" t="s">
        <v>48</v>
      </c>
      <c r="H3" s="36" t="s">
        <v>48</v>
      </c>
    </row>
    <row r="4" spans="1:8" ht="12.75">
      <c r="A4" s="1" t="s">
        <v>28</v>
      </c>
      <c r="B4" s="1" t="s">
        <v>20</v>
      </c>
      <c r="C4" s="1" t="s">
        <v>27</v>
      </c>
      <c r="D4" s="1" t="s">
        <v>49</v>
      </c>
      <c r="E4" s="1" t="s">
        <v>51</v>
      </c>
      <c r="F4" s="1" t="s">
        <v>6</v>
      </c>
      <c r="G4" s="1" t="s">
        <v>7</v>
      </c>
      <c r="H4" s="1" t="s">
        <v>8</v>
      </c>
    </row>
    <row r="5" spans="1:12" ht="12.75">
      <c r="A5" s="1">
        <v>1</v>
      </c>
      <c r="B5" s="1" t="s">
        <v>104</v>
      </c>
      <c r="C5" s="50" t="s">
        <v>231</v>
      </c>
      <c r="D5" s="1" t="s">
        <v>50</v>
      </c>
      <c r="E5" s="50" t="s">
        <v>164</v>
      </c>
      <c r="F5" s="50" t="s">
        <v>175</v>
      </c>
      <c r="G5" s="50" t="s">
        <v>176</v>
      </c>
      <c r="H5" s="50" t="s">
        <v>184</v>
      </c>
      <c r="L5" s="50"/>
    </row>
    <row r="6" spans="1:8" ht="12.75">
      <c r="A6" s="1">
        <v>2</v>
      </c>
      <c r="B6" s="1" t="s">
        <v>14</v>
      </c>
      <c r="C6" s="50" t="s">
        <v>231</v>
      </c>
      <c r="D6" s="1" t="s">
        <v>50</v>
      </c>
      <c r="E6" s="50" t="s">
        <v>165</v>
      </c>
      <c r="F6" s="50" t="s">
        <v>174</v>
      </c>
      <c r="G6" s="50" t="s">
        <v>177</v>
      </c>
      <c r="H6" s="50" t="s">
        <v>183</v>
      </c>
    </row>
    <row r="7" spans="1:8" ht="12.75">
      <c r="A7" s="1">
        <v>3</v>
      </c>
      <c r="B7" s="1" t="s">
        <v>0</v>
      </c>
      <c r="C7" s="50" t="s">
        <v>231</v>
      </c>
      <c r="D7" s="1" t="s">
        <v>50</v>
      </c>
      <c r="E7" s="50" t="s">
        <v>166</v>
      </c>
      <c r="F7" s="50" t="s">
        <v>173</v>
      </c>
      <c r="G7" s="50" t="s">
        <v>178</v>
      </c>
      <c r="H7" s="50" t="s">
        <v>182</v>
      </c>
    </row>
    <row r="8" spans="1:8" ht="12.75">
      <c r="A8" s="1">
        <v>4</v>
      </c>
      <c r="B8" s="1" t="s">
        <v>1</v>
      </c>
      <c r="C8" s="50" t="s">
        <v>231</v>
      </c>
      <c r="D8" s="1" t="s">
        <v>50</v>
      </c>
      <c r="E8" s="50" t="s">
        <v>167</v>
      </c>
      <c r="F8" s="50" t="s">
        <v>172</v>
      </c>
      <c r="G8" s="50" t="s">
        <v>179</v>
      </c>
      <c r="H8" s="50"/>
    </row>
    <row r="9" spans="1:8" ht="12.75">
      <c r="A9" s="36">
        <v>5</v>
      </c>
      <c r="B9" s="57" t="s">
        <v>115</v>
      </c>
      <c r="C9" s="50" t="s">
        <v>231</v>
      </c>
      <c r="D9" s="1" t="s">
        <v>50</v>
      </c>
      <c r="E9" s="50" t="s">
        <v>168</v>
      </c>
      <c r="F9" s="50" t="s">
        <v>171</v>
      </c>
      <c r="G9" s="50" t="s">
        <v>180</v>
      </c>
      <c r="H9" s="50"/>
    </row>
    <row r="10" spans="1:8" ht="12.75">
      <c r="A10" s="36">
        <v>6</v>
      </c>
      <c r="B10" s="57" t="s">
        <v>152</v>
      </c>
      <c r="C10" s="50" t="s">
        <v>231</v>
      </c>
      <c r="D10" s="1" t="s">
        <v>50</v>
      </c>
      <c r="E10" s="50" t="s">
        <v>169</v>
      </c>
      <c r="F10" s="50" t="s">
        <v>170</v>
      </c>
      <c r="G10" s="50" t="s">
        <v>181</v>
      </c>
      <c r="H10" s="50"/>
    </row>
    <row r="11" spans="1:4" ht="12.75">
      <c r="A11" s="36">
        <v>1</v>
      </c>
      <c r="B11" s="1" t="s">
        <v>10</v>
      </c>
      <c r="C11" s="50" t="s">
        <v>231</v>
      </c>
      <c r="D11" s="1" t="s">
        <v>81</v>
      </c>
    </row>
    <row r="12" spans="1:4" ht="12.75">
      <c r="A12" s="36">
        <v>2</v>
      </c>
      <c r="B12" s="1" t="s">
        <v>11</v>
      </c>
      <c r="C12" s="50" t="s">
        <v>231</v>
      </c>
      <c r="D12" s="1" t="s">
        <v>81</v>
      </c>
    </row>
    <row r="13" spans="1:5" ht="12.75">
      <c r="A13" s="36">
        <v>3</v>
      </c>
      <c r="B13" s="1" t="s">
        <v>12</v>
      </c>
      <c r="C13" s="50" t="s">
        <v>231</v>
      </c>
      <c r="D13" s="1" t="s">
        <v>81</v>
      </c>
      <c r="E13" s="50"/>
    </row>
    <row r="14" spans="1:4" ht="12.75">
      <c r="A14" s="36">
        <v>4</v>
      </c>
      <c r="B14" s="1" t="s">
        <v>72</v>
      </c>
      <c r="C14" s="50" t="s">
        <v>231</v>
      </c>
      <c r="D14" s="50" t="s">
        <v>18</v>
      </c>
    </row>
    <row r="15" spans="1:4" ht="12.75">
      <c r="A15" s="36">
        <v>5</v>
      </c>
      <c r="B15" s="57" t="s">
        <v>116</v>
      </c>
      <c r="C15" s="50" t="s">
        <v>231</v>
      </c>
      <c r="D15" s="49" t="s">
        <v>18</v>
      </c>
    </row>
    <row r="16" spans="1:4" ht="12.75">
      <c r="A16" s="36">
        <v>6</v>
      </c>
      <c r="B16" s="57" t="s">
        <v>153</v>
      </c>
      <c r="C16" s="50" t="s">
        <v>231</v>
      </c>
      <c r="D16" s="49" t="s">
        <v>18</v>
      </c>
    </row>
    <row r="17" ht="12.75">
      <c r="A17" s="1" t="s">
        <v>77</v>
      </c>
    </row>
    <row r="18" ht="12.75">
      <c r="A18" s="1" t="s">
        <v>78</v>
      </c>
    </row>
    <row r="19" ht="12.75">
      <c r="A19" s="36" t="s">
        <v>79</v>
      </c>
    </row>
    <row r="20" ht="12.75">
      <c r="A20" s="36" t="s">
        <v>80</v>
      </c>
    </row>
    <row r="21" ht="12.75">
      <c r="A21" s="57" t="s">
        <v>117</v>
      </c>
    </row>
    <row r="22" ht="12.75">
      <c r="A22" s="57" t="s">
        <v>154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26"/>
  <sheetViews>
    <sheetView showZeros="0" zoomScalePageLayoutView="0" workbookViewId="0" topLeftCell="A1">
      <selection activeCell="R9" sqref="R9:R11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  <col min="18" max="24" width="12.421875" style="0" customWidth="1"/>
    <col min="25" max="25" width="0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2" t="s">
        <v>118</v>
      </c>
      <c r="D4" s="71" t="e">
        <f>VLOOKUP($J$4,Info,2,FALSE)</f>
        <v>#N/A</v>
      </c>
    </row>
    <row r="5" spans="2:3" ht="15.75">
      <c r="B5" s="4" t="s">
        <v>28</v>
      </c>
      <c r="C5" s="38">
        <v>5</v>
      </c>
    </row>
    <row r="6" ht="12.75">
      <c r="Q6" s="1"/>
    </row>
    <row r="7" spans="6:11" ht="12.75">
      <c r="F7" s="6" t="s">
        <v>61</v>
      </c>
      <c r="G7" s="7"/>
      <c r="J7" s="6" t="s">
        <v>99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97</v>
      </c>
      <c r="O8" s="14" t="s">
        <v>63</v>
      </c>
      <c r="Q8" s="9" t="s">
        <v>32</v>
      </c>
      <c r="R8" s="9" t="s">
        <v>32</v>
      </c>
    </row>
    <row r="9" spans="1:25" ht="15.75" customHeight="1">
      <c r="A9" s="27">
        <v>1</v>
      </c>
      <c r="B9" s="67" t="str">
        <f>Info1A!$B$6</f>
        <v> </v>
      </c>
      <c r="C9" s="68"/>
      <c r="D9" s="69"/>
      <c r="E9" s="19"/>
      <c r="F9" s="20">
        <f>SUM(E20,M20)</f>
        <v>0</v>
      </c>
      <c r="G9" s="20">
        <f>SUM(H20,P20)</f>
        <v>0</v>
      </c>
      <c r="H9" s="20"/>
      <c r="I9" s="20"/>
      <c r="J9" s="20">
        <f>SUM(F20,N20)</f>
        <v>0</v>
      </c>
      <c r="K9" s="20">
        <f>SUM(G20,O20)</f>
        <v>0</v>
      </c>
      <c r="L9" s="20"/>
      <c r="M9" s="20"/>
      <c r="N9" s="28" t="e">
        <f>J9/(J9+K9)</f>
        <v>#DIV/0!</v>
      </c>
      <c r="O9" s="20">
        <f>SUM(F21,N21)</f>
        <v>0</v>
      </c>
      <c r="Q9" s="19"/>
      <c r="R9" s="20"/>
      <c r="Y9" t="str">
        <f>Info1A!$B$11</f>
        <v> </v>
      </c>
    </row>
    <row r="10" spans="1:25" ht="15.75" customHeight="1">
      <c r="A10" s="27">
        <v>2</v>
      </c>
      <c r="B10" s="67" t="str">
        <f>Info1A!$C$7</f>
        <v> </v>
      </c>
      <c r="C10" s="68"/>
      <c r="D10" s="69"/>
      <c r="E10" s="19"/>
      <c r="F10" s="20">
        <f>SUM(I20,P20)</f>
        <v>0</v>
      </c>
      <c r="G10" s="20">
        <f>SUM(L20,M20)</f>
        <v>0</v>
      </c>
      <c r="H10" s="20"/>
      <c r="I10" s="20"/>
      <c r="J10" s="20">
        <f>SUM(J20,O20)</f>
        <v>0</v>
      </c>
      <c r="K10" s="20">
        <f>SUM(K20,N20)</f>
        <v>0</v>
      </c>
      <c r="L10" s="20"/>
      <c r="M10" s="20"/>
      <c r="N10" s="28" t="e">
        <f>J10/(J10+K10)</f>
        <v>#DIV/0!</v>
      </c>
      <c r="O10" s="20">
        <f>SUM(J21,O21)</f>
        <v>0</v>
      </c>
      <c r="Q10" s="19"/>
      <c r="R10" s="20"/>
      <c r="V10" t="s">
        <v>48</v>
      </c>
      <c r="Y10" t="str">
        <f>Info1A!$C$12</f>
        <v> </v>
      </c>
    </row>
    <row r="11" spans="1:25" ht="15.75" customHeight="1">
      <c r="A11" s="27">
        <v>3</v>
      </c>
      <c r="B11" s="67" t="str">
        <f>Info1A!$D$5</f>
        <v> </v>
      </c>
      <c r="C11" s="68"/>
      <c r="D11" s="69"/>
      <c r="E11" s="19"/>
      <c r="F11" s="20">
        <f>SUM(H20,L20)</f>
        <v>0</v>
      </c>
      <c r="G11" s="20">
        <f>SUM(E20,I20)</f>
        <v>0</v>
      </c>
      <c r="H11" s="20"/>
      <c r="I11" s="20"/>
      <c r="J11" s="20">
        <f>SUM(G20,K20)</f>
        <v>0</v>
      </c>
      <c r="K11" s="20">
        <f>SUM(F20,J20)</f>
        <v>0</v>
      </c>
      <c r="L11" s="20"/>
      <c r="M11" s="20"/>
      <c r="N11" s="28" t="e">
        <f>J11/(J11+K11)</f>
        <v>#DIV/0!</v>
      </c>
      <c r="O11" s="20">
        <f>SUM(G21,K21)</f>
        <v>0</v>
      </c>
      <c r="Q11" s="19"/>
      <c r="R11" s="20"/>
      <c r="Y11" t="str">
        <f>Info1A!$D$10</f>
        <v> </v>
      </c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101</v>
      </c>
      <c r="E17" s="27">
        <f>IF(F17&gt;G17,1,0)</f>
        <v>0</v>
      </c>
      <c r="F17" s="20"/>
      <c r="G17" s="20"/>
      <c r="H17" s="20">
        <f>IF(G17&gt;F17,1,0)</f>
        <v>0</v>
      </c>
      <c r="I17" s="20">
        <f>IF(J17&gt;K17,1,0)</f>
        <v>0</v>
      </c>
      <c r="J17" s="20"/>
      <c r="K17" s="20"/>
      <c r="L17" s="20">
        <f>IF(K17&gt;J17,1,0)</f>
        <v>0</v>
      </c>
      <c r="M17" s="20">
        <f>IF(N17&gt;O17,1,0)</f>
        <v>0</v>
      </c>
      <c r="N17" s="20"/>
      <c r="O17" s="20"/>
      <c r="P17">
        <f>IF(O17&gt;N17,1,0)</f>
        <v>0</v>
      </c>
    </row>
    <row r="18" spans="4:16" ht="12.75">
      <c r="D18" s="11" t="s">
        <v>102</v>
      </c>
      <c r="E18" s="27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>
        <f>IF(O18&gt;N18,1,0)</f>
        <v>0</v>
      </c>
    </row>
    <row r="19" spans="4:16" ht="12.75">
      <c r="D19" s="11" t="s">
        <v>103</v>
      </c>
      <c r="E19" s="27">
        <f>IF(F19&gt;G19,1,0)</f>
        <v>0</v>
      </c>
      <c r="F19" s="20">
        <v>0</v>
      </c>
      <c r="G19" s="20">
        <v>0</v>
      </c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>
        <f>IF(O19&gt;N19,1,0)</f>
        <v>0</v>
      </c>
    </row>
    <row r="20" spans="4:16" ht="12.75">
      <c r="D20" s="11" t="s">
        <v>100</v>
      </c>
      <c r="E20" s="27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20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20">
        <f>IF(N20&gt;O20,1,0)</f>
        <v>0</v>
      </c>
      <c r="N20" s="20">
        <f>SUM(M17:M19)</f>
        <v>0</v>
      </c>
      <c r="O20" s="20">
        <f>SUM(P17:P19)</f>
        <v>0</v>
      </c>
      <c r="P20">
        <f>IF(O20&gt;N20,1,0)</f>
        <v>0</v>
      </c>
    </row>
    <row r="21" spans="4:15" ht="12.75">
      <c r="D21" s="11" t="s">
        <v>57</v>
      </c>
      <c r="E21" s="27"/>
      <c r="F21" s="20">
        <f>SUM(F17:F19)-SUM(G17:G19)</f>
        <v>0</v>
      </c>
      <c r="G21" s="20">
        <f>SUM(G17:G19)-SUM(F17:F19)</f>
        <v>0</v>
      </c>
      <c r="H21" s="20"/>
      <c r="I21" s="20"/>
      <c r="J21" s="20">
        <f>SUM(J17:J19)-SUM(K17:K19)</f>
        <v>0</v>
      </c>
      <c r="K21" s="20">
        <f>SUM(K17:K19)-SUM(J17:J19)</f>
        <v>0</v>
      </c>
      <c r="L21" s="20"/>
      <c r="M21" s="20"/>
      <c r="N21" s="20">
        <f>SUM(N17:N19)-SUM(O17:O19)</f>
        <v>0</v>
      </c>
      <c r="O21" s="20">
        <f>SUM(O17:O19)-SUM(N17:N19)</f>
        <v>0</v>
      </c>
    </row>
    <row r="22" spans="6:15" ht="12.75">
      <c r="F22" s="11" t="s">
        <v>58</v>
      </c>
      <c r="G22" s="13"/>
      <c r="H22" s="8"/>
      <c r="I22" s="8"/>
      <c r="J22" s="11" t="s">
        <v>59</v>
      </c>
      <c r="K22" s="13"/>
      <c r="L22" s="8"/>
      <c r="M22" s="8"/>
      <c r="N22" s="11" t="s">
        <v>60</v>
      </c>
      <c r="O22" s="13"/>
    </row>
    <row r="24" ht="12.75">
      <c r="F24" s="26" t="s">
        <v>204</v>
      </c>
    </row>
    <row r="25" ht="12.75">
      <c r="F25" s="26" t="s">
        <v>156</v>
      </c>
    </row>
    <row r="26" ht="12.75">
      <c r="F26" s="26" t="s">
        <v>205</v>
      </c>
    </row>
  </sheetData>
  <sheetProtection/>
  <mergeCells count="4">
    <mergeCell ref="C4:D4"/>
    <mergeCell ref="B9:D9"/>
    <mergeCell ref="B10:D10"/>
    <mergeCell ref="B11:D11"/>
  </mergeCells>
  <printOptions/>
  <pageMargins left="0.75" right="0.75" top="1" bottom="1" header="0.5" footer="0.5"/>
  <pageSetup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6"/>
  <sheetViews>
    <sheetView showZeros="0" zoomScalePageLayoutView="0" workbookViewId="0" topLeftCell="A1">
      <selection activeCell="N17" sqref="N17:O17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  <col min="18" max="24" width="12.421875" style="0" customWidth="1"/>
    <col min="25" max="25" width="0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2" t="s">
        <v>163</v>
      </c>
      <c r="D4" s="71" t="e">
        <f>VLOOKUP($J$4,Info,2,FALSE)</f>
        <v>#N/A</v>
      </c>
    </row>
    <row r="5" spans="2:3" ht="15.75">
      <c r="B5" s="4" t="s">
        <v>28</v>
      </c>
      <c r="C5" s="38">
        <v>6</v>
      </c>
    </row>
    <row r="6" ht="12.75">
      <c r="Q6" s="1"/>
    </row>
    <row r="7" spans="6:11" ht="12.75">
      <c r="F7" s="6" t="s">
        <v>61</v>
      </c>
      <c r="G7" s="7"/>
      <c r="J7" s="6" t="s">
        <v>99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97</v>
      </c>
      <c r="O8" s="14" t="s">
        <v>63</v>
      </c>
      <c r="Q8" s="9" t="s">
        <v>32</v>
      </c>
      <c r="R8" s="9" t="s">
        <v>32</v>
      </c>
    </row>
    <row r="9" spans="1:25" ht="15.75" customHeight="1">
      <c r="A9" s="27">
        <v>1</v>
      </c>
      <c r="B9" s="67" t="str">
        <f>Info1A!$B$7</f>
        <v> </v>
      </c>
      <c r="C9" s="68"/>
      <c r="D9" s="69"/>
      <c r="E9" s="19"/>
      <c r="F9" s="20">
        <f>SUM(E20,M20)</f>
        <v>0</v>
      </c>
      <c r="G9" s="20">
        <f>SUM(H20,P20)</f>
        <v>0</v>
      </c>
      <c r="H9" s="20"/>
      <c r="I9" s="20"/>
      <c r="J9" s="20">
        <f>SUM(F20,N20)</f>
        <v>0</v>
      </c>
      <c r="K9" s="20">
        <f>SUM(G20,O20)</f>
        <v>0</v>
      </c>
      <c r="L9" s="20"/>
      <c r="M9" s="20"/>
      <c r="N9" s="28" t="e">
        <f>J9/(J9+K9)</f>
        <v>#DIV/0!</v>
      </c>
      <c r="O9" s="20">
        <f>SUM(F21,N21)</f>
        <v>0</v>
      </c>
      <c r="Q9" s="19"/>
      <c r="R9" s="20"/>
      <c r="Y9" t="str">
        <f>Info1A!$B$12</f>
        <v> </v>
      </c>
    </row>
    <row r="10" spans="1:25" ht="15.75" customHeight="1">
      <c r="A10" s="27">
        <v>2</v>
      </c>
      <c r="B10" s="67" t="str">
        <f>Info1A!$C$5</f>
        <v> </v>
      </c>
      <c r="C10" s="68"/>
      <c r="D10" s="69"/>
      <c r="E10" s="19"/>
      <c r="F10" s="20">
        <f>SUM(I20,P20)</f>
        <v>0</v>
      </c>
      <c r="G10" s="20">
        <f>SUM(L20,M20)</f>
        <v>0</v>
      </c>
      <c r="H10" s="20"/>
      <c r="I10" s="20"/>
      <c r="J10" s="20">
        <f>SUM(J20,O20)</f>
        <v>0</v>
      </c>
      <c r="K10" s="20">
        <f>SUM(K20,N20)</f>
        <v>0</v>
      </c>
      <c r="L10" s="20"/>
      <c r="M10" s="20"/>
      <c r="N10" s="28" t="e">
        <f>J10/(J10+K10)</f>
        <v>#DIV/0!</v>
      </c>
      <c r="O10" s="20">
        <f>SUM(J21,O21)</f>
        <v>0</v>
      </c>
      <c r="Q10" s="19"/>
      <c r="R10" s="20"/>
      <c r="V10" t="s">
        <v>48</v>
      </c>
      <c r="Y10" t="str">
        <f>Info1A!$C$10</f>
        <v> </v>
      </c>
    </row>
    <row r="11" spans="1:25" ht="15.75" customHeight="1">
      <c r="A11" s="27">
        <v>3</v>
      </c>
      <c r="B11" s="67" t="str">
        <f>Info1A!$D$6</f>
        <v> </v>
      </c>
      <c r="C11" s="68"/>
      <c r="D11" s="69"/>
      <c r="E11" s="19"/>
      <c r="F11" s="20">
        <f>SUM(H20,L20)</f>
        <v>0</v>
      </c>
      <c r="G11" s="20">
        <f>SUM(E20,I20)</f>
        <v>0</v>
      </c>
      <c r="H11" s="20"/>
      <c r="I11" s="20"/>
      <c r="J11" s="20">
        <f>SUM(G20,K20)</f>
        <v>0</v>
      </c>
      <c r="K11" s="20">
        <f>SUM(F20,J20)</f>
        <v>0</v>
      </c>
      <c r="L11" s="20"/>
      <c r="M11" s="20"/>
      <c r="N11" s="28" t="e">
        <f>J11/(J11+K11)</f>
        <v>#DIV/0!</v>
      </c>
      <c r="O11" s="20">
        <f>SUM(G21,K21)</f>
        <v>0</v>
      </c>
      <c r="Q11" s="19"/>
      <c r="R11" s="20"/>
      <c r="Y11" t="str">
        <f>Info1A!$D$11</f>
        <v> </v>
      </c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101</v>
      </c>
      <c r="E17" s="27">
        <f>IF(F17&gt;G17,1,0)</f>
        <v>0</v>
      </c>
      <c r="F17" s="20"/>
      <c r="G17" s="20"/>
      <c r="H17" s="20">
        <f>IF(G17&gt;F17,1,0)</f>
        <v>0</v>
      </c>
      <c r="I17" s="20">
        <f>IF(J17&gt;K17,1,0)</f>
        <v>0</v>
      </c>
      <c r="J17" s="20"/>
      <c r="K17" s="20"/>
      <c r="L17" s="20">
        <f>IF(K17&gt;J17,1,0)</f>
        <v>0</v>
      </c>
      <c r="M17" s="20">
        <f>IF(N17&gt;O17,1,0)</f>
        <v>0</v>
      </c>
      <c r="N17" s="20"/>
      <c r="O17" s="20"/>
      <c r="P17">
        <f>IF(O17&gt;N17,1,0)</f>
        <v>0</v>
      </c>
    </row>
    <row r="18" spans="4:16" ht="12.75">
      <c r="D18" s="11" t="s">
        <v>102</v>
      </c>
      <c r="E18" s="27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>
        <f>IF(O18&gt;N18,1,0)</f>
        <v>0</v>
      </c>
    </row>
    <row r="19" spans="4:16" ht="12.75">
      <c r="D19" s="11" t="s">
        <v>103</v>
      </c>
      <c r="E19" s="27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>
        <f>IF(O19&gt;N19,1,0)</f>
        <v>0</v>
      </c>
    </row>
    <row r="20" spans="4:16" ht="12.75">
      <c r="D20" s="11" t="s">
        <v>100</v>
      </c>
      <c r="E20" s="27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20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20">
        <f>IF(N20&gt;O20,1,0)</f>
        <v>0</v>
      </c>
      <c r="N20" s="20">
        <f>SUM(M17:M19)</f>
        <v>0</v>
      </c>
      <c r="O20" s="20">
        <f>SUM(P17:P19)</f>
        <v>0</v>
      </c>
      <c r="P20">
        <f>IF(O20&gt;N20,1,0)</f>
        <v>0</v>
      </c>
    </row>
    <row r="21" spans="4:15" ht="12.75">
      <c r="D21" s="11" t="s">
        <v>57</v>
      </c>
      <c r="E21" s="27"/>
      <c r="F21" s="20">
        <f>SUM(F17:F19)-SUM(G17:G19)</f>
        <v>0</v>
      </c>
      <c r="G21" s="20">
        <f>SUM(G17:G19)-SUM(F17:F19)</f>
        <v>0</v>
      </c>
      <c r="H21" s="20"/>
      <c r="I21" s="20"/>
      <c r="J21" s="20">
        <f>SUM(J17:J19)-SUM(K17:K19)</f>
        <v>0</v>
      </c>
      <c r="K21" s="20">
        <f>SUM(K17:K19)-SUM(J17:J19)</f>
        <v>0</v>
      </c>
      <c r="L21" s="20"/>
      <c r="M21" s="20"/>
      <c r="N21" s="20">
        <f>SUM(N17:N19)-SUM(O17:O19)</f>
        <v>0</v>
      </c>
      <c r="O21" s="20">
        <f>SUM(O17:O19)-SUM(N17:N19)</f>
        <v>0</v>
      </c>
    </row>
    <row r="22" spans="6:15" ht="12.75">
      <c r="F22" s="11" t="s">
        <v>58</v>
      </c>
      <c r="G22" s="13"/>
      <c r="H22" s="8"/>
      <c r="I22" s="8"/>
      <c r="J22" s="11" t="s">
        <v>59</v>
      </c>
      <c r="K22" s="13"/>
      <c r="L22" s="8"/>
      <c r="M22" s="8"/>
      <c r="N22" s="11" t="s">
        <v>60</v>
      </c>
      <c r="O22" s="13"/>
    </row>
    <row r="24" ht="12.75">
      <c r="F24" s="26" t="s">
        <v>206</v>
      </c>
    </row>
    <row r="25" ht="12.75">
      <c r="F25" s="26" t="s">
        <v>207</v>
      </c>
    </row>
    <row r="26" ht="12.75">
      <c r="F26" s="26" t="s">
        <v>208</v>
      </c>
    </row>
  </sheetData>
  <sheetProtection/>
  <mergeCells count="4">
    <mergeCell ref="B9:D9"/>
    <mergeCell ref="B10:D10"/>
    <mergeCell ref="B11:D11"/>
    <mergeCell ref="C4:D4"/>
  </mergeCells>
  <printOptions/>
  <pageMargins left="0" right="0.25" top="1" bottom="1" header="0.5" footer="0.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11.421875" style="0" customWidth="1"/>
    <col min="2" max="3" width="18.00390625" style="0" customWidth="1"/>
    <col min="4" max="4" width="12.57421875" style="0" customWidth="1"/>
    <col min="5" max="5" width="11.421875" style="0" customWidth="1"/>
    <col min="6" max="6" width="20.421875" style="0" customWidth="1"/>
  </cols>
  <sheetData>
    <row r="2" ht="12.75">
      <c r="A2" t="s">
        <v>82</v>
      </c>
    </row>
    <row r="4" spans="1:6" ht="12.75">
      <c r="A4" s="19"/>
      <c r="B4" s="19" t="s">
        <v>2</v>
      </c>
      <c r="C4" s="19" t="s">
        <v>3</v>
      </c>
      <c r="D4" s="19" t="s">
        <v>4</v>
      </c>
      <c r="E4" s="19"/>
      <c r="F4" s="19" t="s">
        <v>5</v>
      </c>
    </row>
    <row r="5" spans="1:6" ht="18" customHeight="1">
      <c r="A5" s="19" t="s">
        <v>13</v>
      </c>
      <c r="B5" s="19" t="str">
        <f>IF(A!$R$9=1,A!$B$9,IF(A!$R$10=1,A!$B$10,IF(A!$R$11=1,A!$B$11,IF(A!$R$12=1,A!$B$12," "))))</f>
        <v> </v>
      </c>
      <c r="C5" s="19" t="str">
        <f>IF(A!$R$9=2,A!$B$9,IF(A!$R$10=2,A!$B$10,IF(A!$R$11=2,A!$B$11,IF(A!$R$12=2,A!$B$12," "))))</f>
        <v> </v>
      </c>
      <c r="D5" s="19" t="str">
        <f>IF(A!$R$9=3,A!$B$9,IF(A!$R$10=3,A!$B$10,IF(A!$R$11=3,A!$B$11,IF(A!$R$12=3,A!$B$12," "))))</f>
        <v> </v>
      </c>
      <c r="E5" s="19"/>
      <c r="F5" s="19" t="str">
        <f>IF(A!$R$9=4,A!$B$9,IF(A!$R$10=4,A!$B$10,IF(A!$R$11=4,A!$B$11,IF(A!$R$12=4,A!$B$12," "))))</f>
        <v> </v>
      </c>
    </row>
    <row r="6" spans="1:6" ht="18" customHeight="1">
      <c r="A6" s="56" t="s">
        <v>14</v>
      </c>
      <c r="B6" s="19" t="str">
        <f>IF(B!$R$9=1,B!$B$9,IF(B!$R$10=1,B!$B$10,IF(B!$R$11=1,B!$B$11,IF(B!$R$12=1,B!$B$12," "))))</f>
        <v> </v>
      </c>
      <c r="C6" s="19" t="str">
        <f>IF(B!$R$9=2,B!$B$9,IF(B!$R$10=2,B!$B$10,IF(B!$R$11=2,B!$B$11,IF(B!$R$12=2,B!$B$12," "))))</f>
        <v> </v>
      </c>
      <c r="D6" s="19" t="str">
        <f>IF(B!$R$9=3,B!$B$9,IF(B!$R$10=3,B!$B$10,IF(B!$R$11=3,B!$B$11,IF(B!$R$12=3,B!$B$12," "))))</f>
        <v> </v>
      </c>
      <c r="E6" s="19"/>
      <c r="F6" s="19" t="str">
        <f>IF(B!$R$9=4,B!$B$9,IF(B!$R$10=4,B!$B$10,IF(B!$R$11=4,B!$B$11,IF(B!$R$12=4,B!$B$12," "))))</f>
        <v> </v>
      </c>
    </row>
    <row r="7" spans="1:6" ht="18" customHeight="1">
      <c r="A7" s="56" t="s">
        <v>0</v>
      </c>
      <c r="B7" s="19" t="str">
        <f>IF(C!$R$9=1,C!$B$9,IF(C!$R$10=1,C!$B$10,IF(C!$R$11=1,C!$B$11,IF(C!$R$12=1,C!$B$12," "))))</f>
        <v> </v>
      </c>
      <c r="C7" s="19" t="str">
        <f>IF(C!$R$9=2,C!$B$9,IF(C!$R$10=2,C!$B$10,IF(C!$R$11=2,C!$B$11,IF(C!$R$12=2,C!$B$12," "))))</f>
        <v> </v>
      </c>
      <c r="D7" s="19" t="str">
        <f>IF(C!$R$9=3,C!$B$9,IF(C!$R$10=3,C!$B$10,IF(C!$R$11=3,C!$B$11,IF(C!$R$12=3,C!$B$12," "))))</f>
        <v> </v>
      </c>
      <c r="E7" s="19"/>
      <c r="F7" s="19" t="str">
        <f>IF(C!$R$9=4,C!$B$9,IF(C!$R$10=4,C!$B$10,IF(C!$R$11=4,C!$B$11,IF(C!$R$12=4,C!$B$12," "))))</f>
        <v> </v>
      </c>
    </row>
    <row r="8" spans="1:6" ht="18" customHeight="1">
      <c r="A8" s="19" t="s">
        <v>105</v>
      </c>
      <c r="B8" s="19" t="str">
        <f>IF('D2'!$R$9=1,'D2'!$B$9,IF('D2'!$R$10=1,'D2'!$B$10,IF('D2'!$R$11=1,'D2'!$B$11,IF('D2'!$R$12=1,'D2'!$B$12," "))))</f>
        <v> </v>
      </c>
      <c r="C8" s="19" t="str">
        <f>IF('D2'!$R$9=2,'D2'!$B$9,IF('D2'!$R$10=2,'D2'!$B$10,IF('D2'!$R$11=2,'D2'!$B$11,IF('D2'!$R$12=2,'D2'!$B$12," "))))</f>
        <v> </v>
      </c>
      <c r="D8" s="19" t="str">
        <f>IF('D2'!$R$9=3,'D2'!$B$9,IF('D2'!$R$10=3,'D2'!$B$10,IF('D2'!$R$11=3,'D2'!$B$11,IF('D2'!$R$12=3,'D2'!$B$12," "))))</f>
        <v> </v>
      </c>
      <c r="E8" s="19"/>
      <c r="F8" s="19" t="str">
        <f>IF('D2'!$R$9=4,'D2'!$B$9,IF('D2'!$R$10=4,'D2'!$B$10,IF('D2'!$R$11=4,'D2'!$B$11,IF('D2'!$R$12=4,'D2'!$B$12," "))))</f>
        <v> </v>
      </c>
    </row>
    <row r="9" spans="1:6" ht="12.75">
      <c r="A9" s="19" t="s">
        <v>118</v>
      </c>
      <c r="B9" s="19" t="str">
        <f>IF('E2'!$R$9=1,'E2'!$B$9,IF('E2'!$R$10=1,'E2'!$B$10,IF('E2'!$R$11=1,'E2'!$B$11,IF('E2'!$R$12=1,'E2'!$B$12," "))))</f>
        <v> </v>
      </c>
      <c r="C9" s="19" t="str">
        <f>IF('E2'!$R$9=2,'E2'!$B$9,IF('E2'!$R$10=2,'E2'!$B$10,IF('E2'!$R$11=2,'E2'!$B$11,IF('E2'!$R$12=2,'E2'!$B$12," "))))</f>
        <v> </v>
      </c>
      <c r="D9" s="19" t="str">
        <f>IF('E2'!$R$9=3,'E2'!$B$9,IF('E2'!$R$10=3,'E2'!$B$10,IF('E2'!$R$11=3,'E2'!$B$11,IF('E2'!$R$12=3,'E2'!$B$12," "))))</f>
        <v> </v>
      </c>
      <c r="E9" s="19"/>
      <c r="F9" s="19"/>
    </row>
    <row r="10" spans="1:6" ht="12.75">
      <c r="A10" s="56" t="s">
        <v>163</v>
      </c>
      <c r="B10" s="19" t="str">
        <f>IF('F2'!$R$9=1,'F2'!$B$9,IF('F2'!$R$10=1,'F2'!$B$10,IF('F2'!$R$11=1,'F2'!$B$11,IF('F2'!$R$12=1,'F2'!$B$12," "))))</f>
        <v> </v>
      </c>
      <c r="C10" s="19" t="str">
        <f>IF('F2'!$R$9=2,'F2'!$B$9,IF('F2'!$R$10=2,'F2'!$B$10,IF('F2'!$R$11=2,'F2'!$B$11,IF('F2'!$R$12=2,'F2'!$B$12," "))))</f>
        <v> </v>
      </c>
      <c r="D10" s="19" t="str">
        <f>IF('F2'!$R$9=3,'F2'!$B$9,IF('F2'!$R$10=3,'F2'!$B$10,IF('F2'!$R$11=3,'F2'!$B$11,IF('F2'!$R$12=3,'F2'!$B$12," "))))</f>
        <v> </v>
      </c>
      <c r="E10" s="19"/>
      <c r="F10" s="19"/>
    </row>
    <row r="12" ht="12.75" hidden="1">
      <c r="A12" t="s">
        <v>83</v>
      </c>
    </row>
    <row r="13" ht="12.75" hidden="1"/>
    <row r="14" spans="1:6" ht="12.75" hidden="1">
      <c r="A14" s="19"/>
      <c r="B14" s="19" t="s">
        <v>33</v>
      </c>
      <c r="C14" s="19" t="s">
        <v>143</v>
      </c>
      <c r="D14" s="19" t="s">
        <v>96</v>
      </c>
      <c r="E14" s="19" t="s">
        <v>85</v>
      </c>
      <c r="F14" s="19" t="s">
        <v>86</v>
      </c>
    </row>
    <row r="15" spans="1:7" ht="12.75" hidden="1">
      <c r="A15" s="19" t="s">
        <v>13</v>
      </c>
      <c r="B15" s="19" t="str">
        <f>IF(A!$R$9=3,A!$B$9,IF(A!$R$10=3,A!$B$10,IF(A!$R$11=3,A!$B$11,IF(A!$R$12=3,A!$B$12," "))))</f>
        <v> </v>
      </c>
      <c r="C15" s="19" t="str">
        <f>IF(A!$R$9=3,(A!$F$9/(A!$F$9+A!$G$9)),IF(A!$R$10=3,(A!$F$10/(A!$F$10+A!$G$10)),IF(A!$R$11=3,(A!$F$11/(A!$F$11+A!$G$11)),IF(A!$R$12=3,(A!$F$12/(A!$F$12+A!$G$12))," "))))</f>
        <v> </v>
      </c>
      <c r="D15" s="55" t="str">
        <f>IF(A!$R$9=3,A!$N$9,IF(A!$R$10=3,A!$N$10,IF(A!$R$11=3,A!$N$11,IF(A!$R$12=3,A!$N$12," "))))</f>
        <v> </v>
      </c>
      <c r="E15" s="19" t="str">
        <f>IF(A!$R$9=3,A!$O$9,IF(A!$R$10=3,A!$O$10,IF(A!$R$11=3,A!$O$11,IF(A!$R$12=3,A!$O$12," "))))</f>
        <v> </v>
      </c>
      <c r="F15" s="20">
        <v>2</v>
      </c>
      <c r="G15" t="str">
        <f aca="true" t="shared" si="0" ref="G15:G20">B15</f>
        <v> </v>
      </c>
    </row>
    <row r="16" spans="1:7" ht="12.75" hidden="1">
      <c r="A16" s="56" t="s">
        <v>14</v>
      </c>
      <c r="B16" s="19" t="str">
        <f>IF(B!$R$9=3,B!$B$9,IF(B!$R$10=3,B!$B$10,IF(B!$R$11=3,B!$B$11,IF(B!$R$12=3,B!$B$12," "))))</f>
        <v> </v>
      </c>
      <c r="C16" s="19" t="str">
        <f>IF(B!$R$9=3,(B!$F$9/(B!$F$9+B!$G$9)),IF(B!$R$10=3,(B!$F$10/(B!$F$10+B!$G$10)),IF(B!$R$11=3,(B!$F$11/(B!$F$11+B!$G$11)),IF(B!$R$12=3,(B!$F$12/(B!$F$12+B!$G$12))," "))))</f>
        <v> </v>
      </c>
      <c r="D16" s="55" t="str">
        <f>IF(B!$R$9=3,B!$N$9,IF(B!$R$10=3,B!$N$10,IF(B!$R$11=3,B!$N$11,IF(B!$R$12=3,B!$N$12," "))))</f>
        <v> </v>
      </c>
      <c r="E16" s="19" t="str">
        <f>IF(B!$R$9=3,B!$O$9,IF(B!$R$10=3,B!$O$10,IF(B!$R$11=3,B!$O$11,IF(B!$R$12=3,B!$O$12," "))))</f>
        <v> </v>
      </c>
      <c r="F16" s="20">
        <v>1</v>
      </c>
      <c r="G16" t="str">
        <f t="shared" si="0"/>
        <v> </v>
      </c>
    </row>
    <row r="17" spans="1:7" ht="12.75" hidden="1">
      <c r="A17" s="56" t="s">
        <v>0</v>
      </c>
      <c r="B17" s="19" t="str">
        <f>IF(C!$R$9=3,C!$B$9,IF(C!$R$10=3,C!$B$10,IF(C!$R$11=3,C!$B$11,IF(C!$R$12=3,C!$B$12," "))))</f>
        <v> </v>
      </c>
      <c r="C17" s="19" t="str">
        <f>IF(C!$R$9=3,(C!$F$9/(C!$F$9+C!$G$9)),IF(C!$R$10=3,(C!$F$10/(C!$F$10+C!$G$10)),IF(C!$R$11=3,(C!$F$11/(C!$F$11+C!$G$11)),IF(C!$R$12=3,(C!$F$12/(C!$F$12+C!$G$12))," "))))</f>
        <v> </v>
      </c>
      <c r="D17" s="55" t="str">
        <f>IF(C!$R$9=3,C!$N$9,IF(C!$R$10=3,C!$N$10,IF(C!$R$11=3,C!$N$11,IF(C!$R$12=3,C!$N$12," "))))</f>
        <v> </v>
      </c>
      <c r="E17" s="19" t="str">
        <f>IF(C!$R$9=3,C!$O$9,IF(C!$R$10=3,C!$O$10,IF(C!$R$11=3,C!$O$11,IF(C!$R$12=3,C!$O$12," "))))</f>
        <v> </v>
      </c>
      <c r="F17" s="20">
        <v>6</v>
      </c>
      <c r="G17" t="str">
        <f t="shared" si="0"/>
        <v> </v>
      </c>
    </row>
    <row r="18" spans="1:7" ht="12.75" hidden="1">
      <c r="A18" s="56" t="s">
        <v>105</v>
      </c>
      <c r="B18" s="19" t="str">
        <f>IF('D2'!$R$9=3,'D2'!$B$9,IF('D2'!$R$10=3,'D2'!$B$10,IF('D2'!$R$11=3,'D2'!$B$11,IF('D2'!$R$12=3,'D2'!$B$12," "))))</f>
        <v> </v>
      </c>
      <c r="C18" s="19" t="e">
        <f>$C$24/($C$24+$D$24)</f>
        <v>#VALUE!</v>
      </c>
      <c r="D18" s="19" t="e">
        <f>$E$24/($E$24+$F$24)</f>
        <v>#VALUE!</v>
      </c>
      <c r="E18" s="19" t="e">
        <f>$G$24</f>
        <v>#VALUE!</v>
      </c>
      <c r="F18" s="20">
        <v>4</v>
      </c>
      <c r="G18" t="str">
        <f t="shared" si="0"/>
        <v> </v>
      </c>
    </row>
    <row r="19" spans="1:7" ht="12.75" hidden="1">
      <c r="A19" s="56" t="s">
        <v>118</v>
      </c>
      <c r="B19" s="19" t="str">
        <f>IF('E2'!$R$9=3,'E2'!$B$9,IF('E2'!$R$10=3,'E2'!$B$10,IF('E2'!$R$11=3,'E2'!$B$11,IF('E2'!$R$12=3,'E2'!$B$12," "))))</f>
        <v> </v>
      </c>
      <c r="C19" s="19" t="e">
        <f>$C$25/($C$25+$D$25)</f>
        <v>#VALUE!</v>
      </c>
      <c r="D19" s="19" t="e">
        <f>$E$25/($E$25+$F$25)</f>
        <v>#VALUE!</v>
      </c>
      <c r="E19" s="19" t="e">
        <f>$G$25</f>
        <v>#VALUE!</v>
      </c>
      <c r="F19" s="20">
        <v>5</v>
      </c>
      <c r="G19" t="str">
        <f t="shared" si="0"/>
        <v> </v>
      </c>
    </row>
    <row r="20" spans="1:7" ht="12.75" hidden="1">
      <c r="A20" s="56" t="s">
        <v>163</v>
      </c>
      <c r="B20" s="19" t="str">
        <f>IF('F2'!$R$9=3,'F2'!$B$9,IF('F2'!$R$10=3,'F2'!$B$10,IF('F2'!$R$11=3,'F2'!$B$11,IF('F2'!$R$12=3,'F2'!$B$12," "))))</f>
        <v> </v>
      </c>
      <c r="C20" s="19" t="e">
        <f>$C$26/($C$26+$D$26)</f>
        <v>#VALUE!</v>
      </c>
      <c r="D20" s="19" t="e">
        <f>$E$26/($E$26+$F$26)</f>
        <v>#VALUE!</v>
      </c>
      <c r="E20" s="19" t="e">
        <f>$G$26</f>
        <v>#VALUE!</v>
      </c>
      <c r="F20" s="20">
        <v>3</v>
      </c>
      <c r="G20" t="str">
        <f t="shared" si="0"/>
        <v> </v>
      </c>
    </row>
    <row r="21" spans="1:6" ht="12.75" hidden="1">
      <c r="A21" s="50"/>
      <c r="B21" s="1"/>
      <c r="C21" s="1"/>
      <c r="D21" s="62"/>
      <c r="E21" s="1"/>
      <c r="F21" s="63"/>
    </row>
    <row r="22" spans="1:6" ht="12.75" hidden="1">
      <c r="A22" s="49" t="s">
        <v>146</v>
      </c>
      <c r="B22" s="1"/>
      <c r="C22" s="1"/>
      <c r="D22" s="62"/>
      <c r="E22" s="1"/>
      <c r="F22" s="63"/>
    </row>
    <row r="23" spans="1:7" ht="12.75" hidden="1">
      <c r="A23" s="49"/>
      <c r="B23" s="1"/>
      <c r="C23" s="1" t="s">
        <v>84</v>
      </c>
      <c r="D23" s="62" t="s">
        <v>147</v>
      </c>
      <c r="E23" s="1" t="s">
        <v>148</v>
      </c>
      <c r="F23" s="63" t="s">
        <v>149</v>
      </c>
      <c r="G23" s="36" t="s">
        <v>85</v>
      </c>
    </row>
    <row r="24" spans="1:7" ht="12.75" hidden="1">
      <c r="A24" s="50"/>
      <c r="B24" s="19" t="str">
        <f>IF('D2'!$R$9=3,'D2'!$B$9,IF('D2'!$R$10=3,'D2'!$B$10,IF('D2'!$R$11=3,'D2'!$B$11,IF('D2'!$R$12=3,'D2'!$B$12," "))))</f>
        <v> </v>
      </c>
      <c r="C24" s="1" t="e">
        <f>$C$30+(VLOOKUP($O$30,$A$36:$G$44,3))</f>
        <v>#VALUE!</v>
      </c>
      <c r="D24" s="1" t="e">
        <f>$D$30+(VLOOKUP($O$30,$A$36:$G$44,4))</f>
        <v>#VALUE!</v>
      </c>
      <c r="E24" s="1" t="e">
        <f>$E$30+(VLOOKUP($O$30,$A$36:$G$44,5))</f>
        <v>#VALUE!</v>
      </c>
      <c r="F24" s="1" t="e">
        <f>$F$30+(VLOOKUP($O$30,$A$36:$G$44,6))</f>
        <v>#VALUE!</v>
      </c>
      <c r="G24" s="1" t="e">
        <f>$G$30+(VLOOKUP($O$30,$A$36:$G$44,7))</f>
        <v>#VALUE!</v>
      </c>
    </row>
    <row r="25" spans="1:7" ht="12.75" hidden="1">
      <c r="A25" s="50"/>
      <c r="B25" s="19" t="str">
        <f>IF('E2'!$R$9=3,'E2'!$B$9,IF('E2'!$R$10=3,'E2'!$B$10,IF('E2'!$R$11=3,'E2'!$B$11,IF('E2'!$R$12=3,'E2'!$B$12," "))))</f>
        <v> </v>
      </c>
      <c r="C25" s="1" t="e">
        <f>$C$31+(VLOOKUP($O$31,$A$36:$G$44,3))</f>
        <v>#VALUE!</v>
      </c>
      <c r="D25" s="1" t="e">
        <f>$D$31+(VLOOKUP($O$31,$A$36:$G$44,4))</f>
        <v>#VALUE!</v>
      </c>
      <c r="E25" s="1" t="e">
        <f>$E$31+(VLOOKUP($O$31,$A$36:$G$44,5))</f>
        <v>#VALUE!</v>
      </c>
      <c r="F25" s="1" t="e">
        <f>$F$31+(VLOOKUP($O$31,$A$36:$G$44,6))</f>
        <v>#VALUE!</v>
      </c>
      <c r="G25" s="1" t="e">
        <f>$G$31+(VLOOKUP($O$31,$A$36:$G$44,7))</f>
        <v>#VALUE!</v>
      </c>
    </row>
    <row r="26" spans="1:7" ht="12.75" hidden="1">
      <c r="A26" s="50"/>
      <c r="B26" s="19" t="str">
        <f>IF('F2'!$R$9=3,'F2'!$B$9,IF('F2'!$R$10=3,'F2'!$B$10,IF('F2'!$R$11=3,'F2'!$B$11,IF('F2'!$R$12=3,'F2'!$B$12," "))))</f>
        <v> </v>
      </c>
      <c r="C26" s="1" t="e">
        <f>$C$32+(VLOOKUP($O$32,$A$36:$G$44,3))</f>
        <v>#VALUE!</v>
      </c>
      <c r="D26" s="1" t="e">
        <f>$D$32+(VLOOKUP($O$32,$A$36:$G$44,4))</f>
        <v>#VALUE!</v>
      </c>
      <c r="E26" s="1" t="e">
        <f>$E$32+(VLOOKUP($O$32,$A$36:$G$44,5))</f>
        <v>#VALUE!</v>
      </c>
      <c r="F26" s="1" t="e">
        <f>$F$32+(VLOOKUP($O$32,$A$36:$G$44,6))</f>
        <v>#VALUE!</v>
      </c>
      <c r="G26" s="1" t="e">
        <f>$G$32+(VLOOKUP($O$32,$A$36:$G$44,7))</f>
        <v>#VALUE!</v>
      </c>
    </row>
    <row r="27" spans="1:6" ht="12.75" hidden="1">
      <c r="A27" s="50"/>
      <c r="B27" s="1"/>
      <c r="C27" s="1"/>
      <c r="D27" s="62"/>
      <c r="E27" s="1"/>
      <c r="F27" s="63"/>
    </row>
    <row r="28" spans="1:6" ht="12.75" hidden="1">
      <c r="A28" s="49" t="s">
        <v>150</v>
      </c>
      <c r="B28" s="1"/>
      <c r="C28" s="1"/>
      <c r="D28" s="62"/>
      <c r="E28" s="1"/>
      <c r="F28" s="63"/>
    </row>
    <row r="29" spans="3:7" ht="12.75" hidden="1">
      <c r="C29" s="1" t="s">
        <v>84</v>
      </c>
      <c r="D29" s="62" t="s">
        <v>147</v>
      </c>
      <c r="E29" s="1" t="s">
        <v>148</v>
      </c>
      <c r="F29" s="63" t="s">
        <v>149</v>
      </c>
      <c r="G29" s="36" t="s">
        <v>85</v>
      </c>
    </row>
    <row r="30" spans="2:15" ht="12.75" hidden="1">
      <c r="B30" s="19" t="str">
        <f>IF('D2'!$R$9=3,'D2'!$B$9,IF('D2'!$R$10=3,'D2'!$B$10,IF('D2'!$R$11=3,'D2'!$B$11,IF('D2'!$R$12=3,'D2'!$B$12," "))))</f>
        <v> </v>
      </c>
      <c r="C30" s="19" t="str">
        <f>IF('D2'!$R$9=3,'D2'!$F$9,IF('D2'!$R$10=3,'D2'!$F$10,IF('D2'!$R$11=3,'D2'!$F$11,IF('D2'!$R$12=3,'D2'!$F$12," "))))</f>
        <v> </v>
      </c>
      <c r="D30" s="19" t="str">
        <f>IF('D2'!$R$9=3,'D2'!$G$9,IF('D2'!$R$10=3,'D2'!$G$10,IF('D2'!$R$11=3,'D2'!$G$11,IF('D2'!$R$12=3,'D2'!$G$12," "))))</f>
        <v> </v>
      </c>
      <c r="E30" s="19" t="str">
        <f>IF('D2'!$R$9=3,'D2'!$J$9,IF('D2'!$R$10=3,'D2'!$J$10,IF('D2'!$R$11=3,'D2'!$J$11,IF('D2'!$R$12=3,'D2'!$J$12," "))))</f>
        <v> </v>
      </c>
      <c r="F30" s="19" t="str">
        <f>IF('D2'!$R$9=3,'D2'!$K$9,IF('D2'!$R$10=3,'D2'!$K$10,IF('D2'!$R$11=3,'D2'!$K$11,IF('D2'!$R$12=3,'D2'!$K$12," "))))</f>
        <v> </v>
      </c>
      <c r="G30" s="19" t="str">
        <f>IF('D2'!$R$9=3,'D2'!$O$9,IF('D2'!$R$10=3,'D2'!$O$10,IF('D2'!$R$11=3,'D2'!$O$11,IF('D2'!$R$12=3,'D2'!$O$12," "))))</f>
        <v> </v>
      </c>
      <c r="O30" s="19" t="str">
        <f>IF('D2'!$R$9=3,'D2'!$Y$9,IF('D2'!$R$10=3,'D2'!$Y$10,IF('D2'!$R$11=3,'D2'!$Y$11,IF('D2'!$R$12=3,'D2'!$Y$12," "))))</f>
        <v> </v>
      </c>
    </row>
    <row r="31" spans="2:15" ht="12.75" hidden="1">
      <c r="B31" s="19" t="str">
        <f>IF('E2'!$R$9=3,'E2'!$B$9,IF('E2'!$R$10=3,'E2'!$B$10,IF('E2'!$R$11=3,'E2'!$B$11,IF('E2'!$R$12=3,'E2'!$B$12," "))))</f>
        <v> </v>
      </c>
      <c r="C31" s="19" t="str">
        <f>IF('E2'!$R$9=3,'E2'!$F$9,IF('E2'!$R$10=3,'E2'!$F$10,IF('E2'!$R$11=3,'E2'!$F$11,IF('E2'!$R$12=3,'E2'!$F$12," "))))</f>
        <v> </v>
      </c>
      <c r="D31" s="19" t="str">
        <f>IF('E2'!$R$9=3,'E2'!$G$9,IF('E2'!$R$10=3,'E2'!$G$10,IF('E2'!$R$11=3,'E2'!$G$11,IF('E2'!$R$12=3,'E2'!$G$12," "))))</f>
        <v> </v>
      </c>
      <c r="E31" s="19" t="str">
        <f>IF('E2'!$R$9=3,'E2'!$J$9,IF('E2'!$R$10=3,'E2'!$J$10,IF('E2'!$R$11=3,'E2'!$J$11,IF('E2'!$R$12=3,'E2'!$J$12," "))))</f>
        <v> </v>
      </c>
      <c r="F31" s="19" t="str">
        <f>IF('E2'!$R$9=3,'E2'!$K$9,IF('E2'!$R$10=3,'E2'!$K$10,IF('E2'!$R$11=3,'E2'!$K$11,IF('E2'!$R$12=3,'E2'!$K$12," "))))</f>
        <v> </v>
      </c>
      <c r="G31" s="19" t="str">
        <f>IF('E2'!$R$9=3,'E2'!$O$9,IF('E2'!$R$10=3,'E2'!$O$10,IF('E2'!$R$11=3,'E2'!$O$11,IF('E2'!$R$12=3,'E2'!$O$12," "))))</f>
        <v> </v>
      </c>
      <c r="O31" s="19" t="str">
        <f>IF('E2'!$R$9=3,'E2'!$Y$9,IF('E2'!$R$10=3,'E2'!$Y$10,IF('E2'!$R$11=3,'E2'!$Y$11,IF('E2'!$R$12=3,'E2'!$Y$12," "))))</f>
        <v> </v>
      </c>
    </row>
    <row r="32" spans="2:15" ht="12.75" hidden="1">
      <c r="B32" s="19" t="str">
        <f>IF('F2'!$R$9=3,'F2'!$B$9,IF('F2'!$R$10=3,'F2'!$B$10,IF('F2'!$R$11=3,'F2'!$B$11,IF('F2'!$R$12=3,'F2'!$B$12," "))))</f>
        <v> </v>
      </c>
      <c r="C32" s="19" t="str">
        <f>IF('F2'!$R$9=3,'F2'!$F$9,IF('F2'!$R$10=3,'F2'!$F$10,IF('F2'!$R$11=3,'F2'!$F$11,IF('F2'!$R$12=3,'F2'!$F$12," "))))</f>
        <v> </v>
      </c>
      <c r="D32" s="19" t="str">
        <f>IF('F2'!$R$9=3,'F2'!$G$9,IF('F2'!$R$10=3,'F2'!$G$10,IF('F2'!$R$11=3,'F2'!$G$11,IF('F2'!$R$12=3,'F2'!$G$12," "))))</f>
        <v> </v>
      </c>
      <c r="E32" s="19" t="str">
        <f>IF('F2'!$R$9=3,'F2'!$J$9,IF('F2'!$R$10=3,'F2'!$J$10,IF('F2'!$R$11=3,'F2'!$J$11,IF('F2'!$R$12=3,'F2'!$J$12," "))))</f>
        <v> </v>
      </c>
      <c r="F32" s="19" t="str">
        <f>IF('F2'!$R$9=3,'F2'!$K$9,IF('F2'!$R$10=3,'F2'!$K$10,IF('F2'!$R$11=3,'F2'!$K$11,IF('F2'!$R$12=3,'F2'!$K$12," "))))</f>
        <v> </v>
      </c>
      <c r="G32" s="19" t="str">
        <f>IF('F2'!$R$9=3,'F2'!$O$9,IF('F2'!$R$10=3,'F2'!$O$10,IF('F2'!$R$11=3,'F2'!$O$11,IF('F2'!$R$12=3,'F2'!$O$12," "))))</f>
        <v> </v>
      </c>
      <c r="O32" s="19" t="str">
        <f>IF('F2'!$R$9=3,'F2'!$Y$9,IF('F2'!$R$10=3,'F2'!$Y$10,IF('F2'!$R$11=3,'F2'!$Y$11,IF('F2'!$R$12=3,'F2'!$Y$12," "))))</f>
        <v> </v>
      </c>
    </row>
    <row r="33" spans="2:5" ht="12.75" hidden="1">
      <c r="B33" s="1"/>
      <c r="C33" s="1"/>
      <c r="D33" s="62"/>
      <c r="E33" s="1"/>
    </row>
    <row r="34" spans="1:5" ht="12.75" hidden="1">
      <c r="A34" t="s">
        <v>145</v>
      </c>
      <c r="B34" s="1"/>
      <c r="C34" s="1"/>
      <c r="D34" s="62"/>
      <c r="E34" s="1"/>
    </row>
    <row r="35" spans="3:7" ht="12.75" hidden="1">
      <c r="C35" s="1" t="s">
        <v>84</v>
      </c>
      <c r="D35" s="62" t="s">
        <v>147</v>
      </c>
      <c r="E35" s="1" t="s">
        <v>148</v>
      </c>
      <c r="F35" s="63" t="s">
        <v>149</v>
      </c>
      <c r="G35" s="36" t="s">
        <v>85</v>
      </c>
    </row>
    <row r="36" spans="1:7" ht="12.75" hidden="1">
      <c r="A36">
        <v>1</v>
      </c>
      <c r="B36" t="str">
        <f>D!$B$9</f>
        <v>Seed #4</v>
      </c>
      <c r="C36">
        <f>D!$F$9</f>
        <v>0</v>
      </c>
      <c r="D36">
        <f>D!$G$9</f>
        <v>0</v>
      </c>
      <c r="E36">
        <f>D!$J$9</f>
        <v>0</v>
      </c>
      <c r="F36">
        <f>D!$K$9</f>
        <v>0</v>
      </c>
      <c r="G36">
        <f>D!$O$9</f>
        <v>0</v>
      </c>
    </row>
    <row r="37" spans="1:7" ht="12.75" hidden="1">
      <c r="A37">
        <v>2</v>
      </c>
      <c r="B37" t="str">
        <f>D!$B$10</f>
        <v>Seed #9</v>
      </c>
      <c r="C37">
        <f>D!$F$10</f>
        <v>0</v>
      </c>
      <c r="D37">
        <f>D!$G$10</f>
        <v>0</v>
      </c>
      <c r="E37">
        <f>D!$J$10</f>
        <v>0</v>
      </c>
      <c r="F37">
        <f>D!$K$10</f>
        <v>0</v>
      </c>
      <c r="G37">
        <f>D!$O$10</f>
        <v>0</v>
      </c>
    </row>
    <row r="38" spans="1:7" ht="12.75" hidden="1">
      <c r="A38">
        <v>3</v>
      </c>
      <c r="B38" t="str">
        <f>D!$B$11</f>
        <v>Seed #16</v>
      </c>
      <c r="C38">
        <f>D!$F$11</f>
        <v>0</v>
      </c>
      <c r="D38">
        <f>D!$G$11</f>
        <v>0</v>
      </c>
      <c r="E38">
        <f>D!$J$11</f>
        <v>0</v>
      </c>
      <c r="F38">
        <f>D!$K$11</f>
        <v>0</v>
      </c>
      <c r="G38">
        <f>D!$O$11</f>
        <v>0</v>
      </c>
    </row>
    <row r="39" spans="1:7" ht="12.75" hidden="1">
      <c r="A39">
        <v>4</v>
      </c>
      <c r="B39" t="str">
        <f>E!$B$9</f>
        <v>Seed #5</v>
      </c>
      <c r="C39">
        <f>E!$F$9</f>
        <v>0</v>
      </c>
      <c r="D39">
        <f>E!$G$9</f>
        <v>0</v>
      </c>
      <c r="E39">
        <f>E!$J$9</f>
        <v>0</v>
      </c>
      <c r="F39">
        <f>E!$K$9</f>
        <v>0</v>
      </c>
      <c r="G39">
        <f>E!$O$9</f>
        <v>0</v>
      </c>
    </row>
    <row r="40" spans="1:7" ht="12.75" hidden="1">
      <c r="A40">
        <v>5</v>
      </c>
      <c r="B40" t="str">
        <f>E!$B$10</f>
        <v>Seed #8</v>
      </c>
      <c r="C40">
        <f>E!$F$10</f>
        <v>0</v>
      </c>
      <c r="D40">
        <f>E!$G$10</f>
        <v>0</v>
      </c>
      <c r="E40">
        <f>E!$J$10</f>
        <v>0</v>
      </c>
      <c r="F40">
        <f>E!$K$10</f>
        <v>0</v>
      </c>
      <c r="G40">
        <f>E!$O$10</f>
        <v>0</v>
      </c>
    </row>
    <row r="41" spans="1:7" ht="12.75" hidden="1">
      <c r="A41">
        <v>6</v>
      </c>
      <c r="B41" t="str">
        <f>E!$B$11</f>
        <v>Seed #17</v>
      </c>
      <c r="C41">
        <f>E!$F$11</f>
        <v>0</v>
      </c>
      <c r="D41">
        <f>E!$G$11</f>
        <v>0</v>
      </c>
      <c r="E41">
        <f>E!$J$11</f>
        <v>0</v>
      </c>
      <c r="F41">
        <f>E!$K$11</f>
        <v>0</v>
      </c>
      <c r="G41">
        <f>E!$O$11</f>
        <v>0</v>
      </c>
    </row>
    <row r="42" spans="1:7" ht="12.75" hidden="1">
      <c r="A42">
        <v>7</v>
      </c>
      <c r="B42" t="str">
        <f>F!$B$9</f>
        <v>Seed #6</v>
      </c>
      <c r="C42">
        <f>F!$F$9</f>
        <v>0</v>
      </c>
      <c r="D42">
        <f>F!$G$9</f>
        <v>0</v>
      </c>
      <c r="E42">
        <f>F!$J$9</f>
        <v>0</v>
      </c>
      <c r="F42">
        <f>F!$K$9</f>
        <v>0</v>
      </c>
      <c r="G42">
        <f>F!$O$9</f>
        <v>0</v>
      </c>
    </row>
    <row r="43" spans="1:7" ht="12.75" hidden="1">
      <c r="A43">
        <v>8</v>
      </c>
      <c r="B43" t="str">
        <f>F!$B$10</f>
        <v>Seed #7</v>
      </c>
      <c r="C43">
        <f>F!$F$10</f>
        <v>0</v>
      </c>
      <c r="D43">
        <f>F!$G$10</f>
        <v>0</v>
      </c>
      <c r="E43">
        <f>F!$J$10</f>
        <v>0</v>
      </c>
      <c r="F43">
        <f>F!$K$10</f>
        <v>0</v>
      </c>
      <c r="G43">
        <f>F!$O$10</f>
        <v>0</v>
      </c>
    </row>
    <row r="44" spans="1:7" ht="12.75" hidden="1">
      <c r="A44">
        <v>9</v>
      </c>
      <c r="B44" t="str">
        <f>F!$B$11</f>
        <v>Seed #18</v>
      </c>
      <c r="C44">
        <f>F!$F$11</f>
        <v>0</v>
      </c>
      <c r="D44">
        <f>F!$G$11</f>
        <v>0</v>
      </c>
      <c r="E44">
        <f>F!$J$11</f>
        <v>0</v>
      </c>
      <c r="F44">
        <f>F!$K$11</f>
        <v>0</v>
      </c>
      <c r="G44">
        <f>F!$O$11</f>
        <v>0</v>
      </c>
    </row>
    <row r="45" ht="12.75" hidden="1"/>
  </sheetData>
  <sheetProtection/>
  <printOptions gridLines="1"/>
  <pageMargins left="0.31" right="0.569444444444444" top="1" bottom="1" header="0.5" footer="0.5"/>
  <pageSetup fitToHeight="1" fitToWidth="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B28"/>
  <sheetViews>
    <sheetView showZeros="0" zoomScale="90" zoomScaleNormal="90" zoomScalePageLayoutView="0" workbookViewId="0" topLeftCell="A1">
      <selection activeCell="Z12" sqref="Z12"/>
    </sheetView>
  </sheetViews>
  <sheetFormatPr defaultColWidth="8.8515625" defaultRowHeight="12.75"/>
  <cols>
    <col min="1" max="1" width="6.7109375" style="0" customWidth="1"/>
    <col min="2" max="2" width="9.140625" style="5" customWidth="1"/>
    <col min="3" max="4" width="8.8515625" style="0" customWidth="1"/>
    <col min="5" max="5" width="0" style="0" hidden="1" customWidth="1"/>
    <col min="6" max="7" width="6.7109375" style="0" customWidth="1"/>
    <col min="8" max="9" width="9.140625" style="0" hidden="1" customWidth="1"/>
    <col min="10" max="11" width="6.7109375" style="0" customWidth="1"/>
    <col min="12" max="13" width="9.140625" style="0" hidden="1" customWidth="1"/>
    <col min="14" max="14" width="8.421875" style="0" customWidth="1"/>
    <col min="15" max="15" width="6.7109375" style="0" customWidth="1"/>
    <col min="16" max="17" width="9.140625" style="0" hidden="1" customWidth="1"/>
    <col min="18" max="19" width="6.7109375" style="0" customWidth="1"/>
    <col min="20" max="21" width="9.140625" style="0" hidden="1" customWidth="1"/>
    <col min="22" max="23" width="6.7109375" style="0" customWidth="1"/>
    <col min="24" max="25" width="9.140625" style="0" hidden="1" customWidth="1"/>
    <col min="26" max="27" width="6.7109375" style="0" customWidth="1"/>
    <col min="28" max="28" width="0" style="0" hidden="1" customWidth="1"/>
  </cols>
  <sheetData>
    <row r="1" spans="2:19" ht="23.25">
      <c r="B1" s="31" t="str">
        <f>Info!$A$1</f>
        <v>Tournament Name</v>
      </c>
      <c r="S1" s="30"/>
    </row>
    <row r="2" spans="2:10" ht="15.75">
      <c r="B2" t="s">
        <v>21</v>
      </c>
      <c r="C2" s="29" t="str">
        <f>Info!$B$2</f>
        <v>Date 2</v>
      </c>
      <c r="G2" s="4" t="s">
        <v>20</v>
      </c>
      <c r="J2" s="5" t="str">
        <f>Info!$B$11</f>
        <v>Pool AA</v>
      </c>
    </row>
    <row r="3" ht="12.75">
      <c r="B3"/>
    </row>
    <row r="4" spans="2:10" ht="15.75">
      <c r="B4" t="s">
        <v>27</v>
      </c>
      <c r="C4" s="5" t="str">
        <f>VLOOKUP($J$4,Info,3,FALSE)</f>
        <v>Age/Division</v>
      </c>
      <c r="G4" s="4" t="s">
        <v>28</v>
      </c>
      <c r="J4" s="3">
        <v>1</v>
      </c>
    </row>
    <row r="5" ht="12.75"/>
    <row r="6" ht="12.75"/>
    <row r="7" spans="6:18" ht="12.75">
      <c r="F7" s="6" t="s">
        <v>29</v>
      </c>
      <c r="G7" s="7"/>
      <c r="H7" s="8"/>
      <c r="I7" s="8"/>
      <c r="J7" s="6" t="s">
        <v>90</v>
      </c>
      <c r="K7" s="7"/>
      <c r="L7" s="8"/>
      <c r="M7" s="8"/>
      <c r="N7" s="9" t="s">
        <v>97</v>
      </c>
      <c r="O7" s="9" t="s">
        <v>31</v>
      </c>
      <c r="P7" s="10"/>
      <c r="Q7" s="10"/>
      <c r="R7" s="9" t="s">
        <v>32</v>
      </c>
    </row>
    <row r="8" spans="2:18" ht="12.75">
      <c r="B8" s="32" t="s">
        <v>33</v>
      </c>
      <c r="C8" s="12"/>
      <c r="D8" s="13"/>
      <c r="F8" s="14" t="s">
        <v>34</v>
      </c>
      <c r="G8" s="14" t="s">
        <v>35</v>
      </c>
      <c r="H8" s="15"/>
      <c r="I8" s="15"/>
      <c r="J8" s="14" t="s">
        <v>34</v>
      </c>
      <c r="K8" s="14" t="s">
        <v>35</v>
      </c>
      <c r="L8" s="8"/>
      <c r="M8" s="8"/>
      <c r="N8" s="6"/>
      <c r="O8" s="16"/>
      <c r="P8" s="16"/>
      <c r="Q8" s="16"/>
      <c r="R8" s="7"/>
    </row>
    <row r="9" spans="1:18" ht="18" customHeight="1" thickBot="1">
      <c r="A9">
        <v>1</v>
      </c>
      <c r="B9" s="33" t="str">
        <f>Info2!$B$5</f>
        <v> </v>
      </c>
      <c r="D9" s="18"/>
      <c r="F9" s="20">
        <f>SUM(E22,M22,Y22)</f>
        <v>0</v>
      </c>
      <c r="G9" s="20">
        <f>SUM(H22,P22,AB22)</f>
        <v>0</v>
      </c>
      <c r="H9" s="20"/>
      <c r="I9" s="20"/>
      <c r="J9" s="20">
        <f>SUM(F21,N21,Z21)</f>
        <v>0</v>
      </c>
      <c r="K9" s="20">
        <f>SUM(G21,O21,AA21)</f>
        <v>0</v>
      </c>
      <c r="L9" s="20"/>
      <c r="M9" s="20"/>
      <c r="N9" s="37" t="e">
        <f>(J9/(J9+K9))</f>
        <v>#DIV/0!</v>
      </c>
      <c r="O9" s="20">
        <f>SUM(F22,N22,Z22)</f>
        <v>0</v>
      </c>
      <c r="P9" s="20"/>
      <c r="Q9" s="20"/>
      <c r="R9" s="20"/>
    </row>
    <row r="10" spans="1:21" ht="18" customHeight="1" thickTop="1">
      <c r="A10">
        <v>2</v>
      </c>
      <c r="B10" s="33" t="str">
        <f>Info2!$B$10</f>
        <v> </v>
      </c>
      <c r="C10" s="17"/>
      <c r="D10" s="18"/>
      <c r="F10" s="20">
        <f>SUM(I22,Q22,AB22)</f>
        <v>0</v>
      </c>
      <c r="G10" s="20">
        <f>SUM(L22,T22,Y22)</f>
        <v>0</v>
      </c>
      <c r="H10" s="20"/>
      <c r="I10" s="20"/>
      <c r="J10" s="20">
        <f>SUM(J21,R21,AA21)</f>
        <v>0</v>
      </c>
      <c r="K10" s="20">
        <f>SUM(K21,S21,Z21)</f>
        <v>0</v>
      </c>
      <c r="L10" s="20"/>
      <c r="M10" s="20"/>
      <c r="N10" s="37" t="e">
        <f>(J10/(J10+K10))</f>
        <v>#DIV/0!</v>
      </c>
      <c r="O10" s="20">
        <f>SUM(J22,R22,AA22)</f>
        <v>0</v>
      </c>
      <c r="P10" s="20"/>
      <c r="Q10" s="20"/>
      <c r="R10" s="20"/>
      <c r="S10" s="39"/>
      <c r="T10" s="41"/>
      <c r="U10" s="41"/>
    </row>
    <row r="11" spans="1:21" ht="18" customHeight="1" thickBot="1">
      <c r="A11">
        <v>3</v>
      </c>
      <c r="B11" s="33" t="str">
        <f>Info2!$C$9</f>
        <v> </v>
      </c>
      <c r="C11" s="17"/>
      <c r="D11" s="18"/>
      <c r="F11" s="20">
        <f>SUM(H22,T22,U22)</f>
        <v>0</v>
      </c>
      <c r="G11" s="20">
        <f>SUM(E22,Q22,X22)</f>
        <v>0</v>
      </c>
      <c r="H11" s="20"/>
      <c r="I11" s="20"/>
      <c r="J11" s="20">
        <f>SUM(G21,S21,V21)</f>
        <v>0</v>
      </c>
      <c r="K11" s="20">
        <f>SUM(F21,R21,W21)</f>
        <v>0</v>
      </c>
      <c r="L11" s="20"/>
      <c r="M11" s="20"/>
      <c r="N11" s="37" t="e">
        <f>(J11/(J11+K11))</f>
        <v>#DIV/0!</v>
      </c>
      <c r="O11" s="20">
        <f>SUM(G22,S22,V22)</f>
        <v>0</v>
      </c>
      <c r="P11" s="20"/>
      <c r="Q11" s="20"/>
      <c r="R11" s="20"/>
      <c r="S11" s="39"/>
      <c r="T11" s="22"/>
      <c r="U11" s="22"/>
    </row>
    <row r="12" spans="1:18" ht="18" customHeight="1" thickTop="1">
      <c r="A12">
        <v>4</v>
      </c>
      <c r="B12" s="33" t="str">
        <f>Info2!$C$6</f>
        <v> </v>
      </c>
      <c r="C12" s="17"/>
      <c r="D12" s="18"/>
      <c r="F12" s="20">
        <f>SUM(L22,P22,X22)</f>
        <v>0</v>
      </c>
      <c r="G12" s="20">
        <f>SUM(I22,M22,U22)</f>
        <v>0</v>
      </c>
      <c r="H12" s="20"/>
      <c r="I12" s="20"/>
      <c r="J12" s="20">
        <f>SUM(K21,O21,W21)</f>
        <v>0</v>
      </c>
      <c r="K12" s="20">
        <f>SUM(J21,N21,V21)</f>
        <v>0</v>
      </c>
      <c r="L12" s="20"/>
      <c r="M12" s="20"/>
      <c r="N12" s="37" t="e">
        <f>(J12/(J12+K12))</f>
        <v>#DIV/0!</v>
      </c>
      <c r="O12" s="20">
        <f>SUM(K22,O22,W22)</f>
        <v>0</v>
      </c>
      <c r="P12" s="20"/>
      <c r="Q12" s="20"/>
      <c r="R12" s="20"/>
    </row>
    <row r="13" ht="12.75">
      <c r="R13" t="s">
        <v>48</v>
      </c>
    </row>
    <row r="14" ht="12.75">
      <c r="N14" s="66"/>
    </row>
    <row r="15" ht="12.75">
      <c r="N15" s="65"/>
    </row>
    <row r="16" spans="6:27" ht="12.75">
      <c r="F16" s="6" t="s">
        <v>36</v>
      </c>
      <c r="G16" s="7"/>
      <c r="H16" s="8"/>
      <c r="I16" s="8"/>
      <c r="J16" s="6" t="s">
        <v>37</v>
      </c>
      <c r="K16" s="7"/>
      <c r="L16" s="8"/>
      <c r="M16" s="8"/>
      <c r="N16" s="6" t="s">
        <v>38</v>
      </c>
      <c r="O16" s="7"/>
      <c r="P16" s="8"/>
      <c r="Q16" s="8"/>
      <c r="R16" s="6" t="s">
        <v>39</v>
      </c>
      <c r="S16" s="7"/>
      <c r="T16" s="8"/>
      <c r="U16" s="8"/>
      <c r="V16" s="6" t="s">
        <v>40</v>
      </c>
      <c r="W16" s="7"/>
      <c r="X16" s="8"/>
      <c r="Y16" s="8"/>
      <c r="Z16" s="6" t="s">
        <v>41</v>
      </c>
      <c r="AA16" s="7"/>
    </row>
    <row r="17" spans="6:27" ht="12.75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>
      <c r="D18" s="10" t="s">
        <v>91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5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>
      <c r="D19" s="10" t="s">
        <v>92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5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>
      <c r="D20" s="10" t="s">
        <v>93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5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7" ht="18" customHeight="1">
      <c r="D21" s="10" t="s">
        <v>98</v>
      </c>
      <c r="F21" s="20">
        <f>SUM(E18:E20)</f>
        <v>0</v>
      </c>
      <c r="G21" s="20">
        <f>SUM(H18:H20)</f>
        <v>0</v>
      </c>
      <c r="H21" s="20"/>
      <c r="I21" s="20"/>
      <c r="J21" s="20">
        <f>SUM(I18:I20)</f>
        <v>0</v>
      </c>
      <c r="K21" s="20">
        <f>SUM(L18:L20)</f>
        <v>0</v>
      </c>
      <c r="L21" s="20"/>
      <c r="M21" s="45"/>
      <c r="N21" s="20">
        <f>SUM(M18:M20)</f>
        <v>0</v>
      </c>
      <c r="O21" s="20">
        <f>SUM(P18:P20)</f>
        <v>0</v>
      </c>
      <c r="P21" s="20"/>
      <c r="Q21" s="20"/>
      <c r="R21" s="20">
        <f>SUM(Q18:Q20)</f>
        <v>0</v>
      </c>
      <c r="S21" s="20">
        <f>SUM(T18:T20)</f>
        <v>0</v>
      </c>
      <c r="T21" s="20"/>
      <c r="U21" s="20"/>
      <c r="V21" s="20">
        <f>SUM(U18:U20)</f>
        <v>0</v>
      </c>
      <c r="W21" s="20">
        <f>SUM(X18:X20)</f>
        <v>0</v>
      </c>
      <c r="X21" s="20"/>
      <c r="Y21" s="20"/>
      <c r="Z21" s="20">
        <f>SUM(Y18:Y20)</f>
        <v>0</v>
      </c>
      <c r="AA21" s="20">
        <f>SUM(AB18:AB20)</f>
        <v>0</v>
      </c>
    </row>
    <row r="22" spans="4:28" ht="18" customHeight="1">
      <c r="D22" s="10" t="s">
        <v>42</v>
      </c>
      <c r="E22">
        <f>IF(F21&gt;G21,1,0)</f>
        <v>0</v>
      </c>
      <c r="F22" s="20">
        <f>SUM(F18:F20)-SUM(G18:G20)</f>
        <v>0</v>
      </c>
      <c r="G22" s="20">
        <f>SUM(G18:G20)-SUM(F18:F20)</f>
        <v>0</v>
      </c>
      <c r="H22" s="20">
        <f>IF(G21&gt;F21,1,0)</f>
        <v>0</v>
      </c>
      <c r="I22" s="20">
        <f>IF(J21&gt;K21,1,0)</f>
        <v>0</v>
      </c>
      <c r="J22" s="20">
        <f>SUM(J18:J20)-SUM(K18:K20)</f>
        <v>0</v>
      </c>
      <c r="K22" s="20">
        <f>SUM(K18:K20)-SUM(J18:J20)</f>
        <v>0</v>
      </c>
      <c r="L22" s="20">
        <f>IF(K21&gt;J21,1,0)</f>
        <v>0</v>
      </c>
      <c r="M22" s="45">
        <f>IF(N21&gt;O21,1,0)</f>
        <v>0</v>
      </c>
      <c r="N22" s="20">
        <f>SUM(N18:N20)-SUM(O18:O20)</f>
        <v>0</v>
      </c>
      <c r="O22" s="20">
        <f>SUM(O18:O20)-SUM(N18:N20)</f>
        <v>0</v>
      </c>
      <c r="P22" s="20">
        <f>IF(O21&gt;N21,1,0)</f>
        <v>0</v>
      </c>
      <c r="Q22" s="20">
        <f>IF(R21&gt;S21,1,0)</f>
        <v>0</v>
      </c>
      <c r="R22" s="20">
        <f>SUM(R18:R20)-SUM(S18:S20)</f>
        <v>0</v>
      </c>
      <c r="S22" s="20">
        <f>SUM(S18:S20)-SUM(R18:R20)</f>
        <v>0</v>
      </c>
      <c r="T22" s="20">
        <f>IF(S21&gt;R21,1,0)</f>
        <v>0</v>
      </c>
      <c r="U22" s="20">
        <f>IF(V21&gt;W21,1,0)</f>
        <v>0</v>
      </c>
      <c r="V22" s="20">
        <f>SUM(V18:V20)-SUM(W18:W20)</f>
        <v>0</v>
      </c>
      <c r="W22" s="20">
        <f>SUM(W18:W20)-SUM(V18:V20)</f>
        <v>0</v>
      </c>
      <c r="X22" s="20">
        <f>IF(W21&gt;V21,1,0)</f>
        <v>0</v>
      </c>
      <c r="Y22" s="20">
        <f>IF(Z21&gt;AA21,1,0)</f>
        <v>0</v>
      </c>
      <c r="Z22" s="20">
        <f>SUM(Z18:Z20)-SUM(AA18:AA20)</f>
        <v>0</v>
      </c>
      <c r="AA22" s="20">
        <f>SUM(AA18:AA20)-SUM(Z18:Z20)</f>
        <v>0</v>
      </c>
      <c r="AB22">
        <f>IF(AA21&gt;Z21,1,0)</f>
        <v>0</v>
      </c>
    </row>
    <row r="23" spans="6:27" ht="12.75">
      <c r="F23" s="11" t="s">
        <v>43</v>
      </c>
      <c r="G23" s="13"/>
      <c r="H23" s="8"/>
      <c r="I23" s="8"/>
      <c r="J23" s="11" t="s">
        <v>44</v>
      </c>
      <c r="K23" s="13"/>
      <c r="L23" s="8"/>
      <c r="M23" s="8"/>
      <c r="N23" s="11" t="s">
        <v>45</v>
      </c>
      <c r="O23" s="13"/>
      <c r="P23" s="8"/>
      <c r="Q23" s="8"/>
      <c r="R23" s="11" t="s">
        <v>46</v>
      </c>
      <c r="S23" s="13"/>
      <c r="T23" s="8"/>
      <c r="U23" s="8"/>
      <c r="V23" s="11" t="s">
        <v>43</v>
      </c>
      <c r="W23" s="13"/>
      <c r="X23" s="8"/>
      <c r="Y23" s="8"/>
      <c r="Z23" s="11" t="s">
        <v>47</v>
      </c>
      <c r="AA23" s="13"/>
    </row>
    <row r="25" ht="12.75">
      <c r="F25" s="26" t="s">
        <v>140</v>
      </c>
    </row>
    <row r="26" ht="12.75">
      <c r="F26" s="26" t="s">
        <v>141</v>
      </c>
    </row>
    <row r="27" ht="12.75">
      <c r="F27" s="49" t="s">
        <v>209</v>
      </c>
    </row>
    <row r="28" ht="12.75">
      <c r="F28" s="49" t="s">
        <v>210</v>
      </c>
    </row>
  </sheetData>
  <sheetProtection/>
  <printOptions/>
  <pageMargins left="0.75" right="0.75" top="1" bottom="1" header="0.5" footer="0.5"/>
  <pageSetup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B28"/>
  <sheetViews>
    <sheetView showZeros="0" zoomScale="90" zoomScaleNormal="90" zoomScalePageLayoutView="0" workbookViewId="0" topLeftCell="A1">
      <selection activeCell="W10" sqref="W10"/>
    </sheetView>
  </sheetViews>
  <sheetFormatPr defaultColWidth="8.8515625" defaultRowHeight="12.75"/>
  <cols>
    <col min="1" max="1" width="6.7109375" style="0" customWidth="1"/>
    <col min="2" max="2" width="9.140625" style="5" customWidth="1"/>
    <col min="3" max="4" width="8.8515625" style="0" customWidth="1"/>
    <col min="5" max="5" width="0" style="0" hidden="1" customWidth="1"/>
    <col min="6" max="7" width="6.7109375" style="0" customWidth="1"/>
    <col min="8" max="9" width="9.140625" style="0" hidden="1" customWidth="1"/>
    <col min="10" max="11" width="6.7109375" style="0" customWidth="1"/>
    <col min="12" max="13" width="9.140625" style="0" hidden="1" customWidth="1"/>
    <col min="14" max="14" width="8.421875" style="0" customWidth="1"/>
    <col min="15" max="15" width="6.7109375" style="0" customWidth="1"/>
    <col min="16" max="17" width="9.140625" style="0" hidden="1" customWidth="1"/>
    <col min="18" max="19" width="6.7109375" style="0" customWidth="1"/>
    <col min="20" max="21" width="9.140625" style="0" hidden="1" customWidth="1"/>
    <col min="22" max="23" width="6.7109375" style="0" customWidth="1"/>
    <col min="24" max="25" width="9.140625" style="0" hidden="1" customWidth="1"/>
    <col min="26" max="27" width="6.7109375" style="0" customWidth="1"/>
    <col min="28" max="28" width="0" style="0" hidden="1" customWidth="1"/>
  </cols>
  <sheetData>
    <row r="1" spans="2:19" ht="23.25">
      <c r="B1" s="31" t="str">
        <f>Info!$A$1</f>
        <v>Tournament Name</v>
      </c>
      <c r="S1" s="30"/>
    </row>
    <row r="2" spans="2:10" ht="15.75">
      <c r="B2" t="s">
        <v>21</v>
      </c>
      <c r="C2" s="29" t="str">
        <f>Info!$B$2</f>
        <v>Date 2</v>
      </c>
      <c r="G2" s="4" t="s">
        <v>20</v>
      </c>
      <c r="J2" s="5" t="str">
        <f>Info!$B$12</f>
        <v>Pool BB</v>
      </c>
    </row>
    <row r="3" ht="12.75">
      <c r="B3"/>
    </row>
    <row r="4" spans="2:10" ht="15.75">
      <c r="B4" t="s">
        <v>27</v>
      </c>
      <c r="C4" s="5" t="str">
        <f>VLOOKUP($J$4,Info,3,FALSE)</f>
        <v>Age/Division</v>
      </c>
      <c r="G4" s="4" t="s">
        <v>28</v>
      </c>
      <c r="J4" s="3">
        <v>2</v>
      </c>
    </row>
    <row r="5" ht="12.75"/>
    <row r="6" ht="12.75"/>
    <row r="7" spans="6:18" ht="12.75">
      <c r="F7" s="6" t="s">
        <v>29</v>
      </c>
      <c r="G7" s="7"/>
      <c r="H7" s="8"/>
      <c r="I7" s="8"/>
      <c r="J7" s="6" t="s">
        <v>90</v>
      </c>
      <c r="K7" s="7"/>
      <c r="L7" s="8"/>
      <c r="M7" s="8"/>
      <c r="N7" s="9" t="s">
        <v>97</v>
      </c>
      <c r="O7" s="9" t="s">
        <v>31</v>
      </c>
      <c r="P7" s="10"/>
      <c r="Q7" s="10"/>
      <c r="R7" s="9" t="s">
        <v>32</v>
      </c>
    </row>
    <row r="8" spans="2:18" ht="12.75">
      <c r="B8" s="32" t="s">
        <v>33</v>
      </c>
      <c r="C8" s="12"/>
      <c r="D8" s="13"/>
      <c r="F8" s="14" t="s">
        <v>34</v>
      </c>
      <c r="G8" s="14" t="s">
        <v>35</v>
      </c>
      <c r="H8" s="15"/>
      <c r="I8" s="15"/>
      <c r="J8" s="14" t="s">
        <v>34</v>
      </c>
      <c r="K8" s="14" t="s">
        <v>35</v>
      </c>
      <c r="L8" s="8"/>
      <c r="M8" s="8"/>
      <c r="N8" s="6"/>
      <c r="O8" s="16"/>
      <c r="P8" s="16"/>
      <c r="Q8" s="16"/>
      <c r="R8" s="7"/>
    </row>
    <row r="9" spans="1:18" ht="18" customHeight="1" thickBot="1">
      <c r="A9">
        <v>1</v>
      </c>
      <c r="B9" s="33" t="str">
        <f>Info2!$B$6</f>
        <v> </v>
      </c>
      <c r="D9" s="18"/>
      <c r="F9" s="20">
        <f>SUM(E22,M22,Y22)</f>
        <v>0</v>
      </c>
      <c r="G9" s="20">
        <f>SUM(H22,P22,AB22)</f>
        <v>0</v>
      </c>
      <c r="H9" s="20"/>
      <c r="I9" s="20"/>
      <c r="J9" s="20">
        <f>SUM(F21,N21,Z21)</f>
        <v>0</v>
      </c>
      <c r="K9" s="20">
        <f>SUM(G21,O21,AA21)</f>
        <v>0</v>
      </c>
      <c r="L9" s="20"/>
      <c r="M9" s="20"/>
      <c r="N9" s="37" t="e">
        <f>(J9/(J9+K9))</f>
        <v>#DIV/0!</v>
      </c>
      <c r="O9" s="20">
        <f>SUM(F22,N22,Z22)</f>
        <v>0</v>
      </c>
      <c r="P9" s="20"/>
      <c r="Q9" s="20"/>
      <c r="R9" s="20"/>
    </row>
    <row r="10" spans="1:21" ht="18" customHeight="1" thickTop="1">
      <c r="A10">
        <v>2</v>
      </c>
      <c r="B10" s="33" t="str">
        <f>Info2!$B$9</f>
        <v> </v>
      </c>
      <c r="C10" s="17"/>
      <c r="D10" s="18"/>
      <c r="F10" s="20">
        <f>SUM(I22,Q22,AB22)</f>
        <v>0</v>
      </c>
      <c r="G10" s="20">
        <f>SUM(L22,T22,Y22)</f>
        <v>0</v>
      </c>
      <c r="H10" s="20"/>
      <c r="I10" s="20"/>
      <c r="J10" s="20">
        <f>SUM(J21,R21,AA21)</f>
        <v>0</v>
      </c>
      <c r="K10" s="20">
        <f>SUM(K21,S21,Z21)</f>
        <v>0</v>
      </c>
      <c r="L10" s="20"/>
      <c r="M10" s="20"/>
      <c r="N10" s="37" t="e">
        <f>(J10/(J10+K10))</f>
        <v>#DIV/0!</v>
      </c>
      <c r="O10" s="20">
        <f>SUM(J22,R22,AA22)</f>
        <v>0</v>
      </c>
      <c r="P10" s="20"/>
      <c r="Q10" s="20"/>
      <c r="R10" s="20"/>
      <c r="S10" s="39"/>
      <c r="T10" s="41"/>
      <c r="U10" s="41"/>
    </row>
    <row r="11" spans="1:21" ht="18" customHeight="1" thickBot="1">
      <c r="A11">
        <v>3</v>
      </c>
      <c r="B11" s="33" t="str">
        <f>Info2!$C$8</f>
        <v> </v>
      </c>
      <c r="C11" s="17"/>
      <c r="D11" s="18"/>
      <c r="F11" s="20">
        <f>SUM(H22,T22,U22)</f>
        <v>0</v>
      </c>
      <c r="G11" s="20">
        <f>SUM(E22,Q22,X22)</f>
        <v>0</v>
      </c>
      <c r="H11" s="20"/>
      <c r="I11" s="20"/>
      <c r="J11" s="20">
        <f>SUM(G21,S21,V21)</f>
        <v>0</v>
      </c>
      <c r="K11" s="20">
        <f>SUM(F21,R21,W21)</f>
        <v>0</v>
      </c>
      <c r="L11" s="20"/>
      <c r="M11" s="20"/>
      <c r="N11" s="37" t="e">
        <f>(J11/(J11+K11))</f>
        <v>#DIV/0!</v>
      </c>
      <c r="O11" s="20">
        <f>SUM(G22,S22,V22)</f>
        <v>0</v>
      </c>
      <c r="P11" s="20"/>
      <c r="Q11" s="20"/>
      <c r="R11" s="20"/>
      <c r="S11" s="39"/>
      <c r="T11" s="22"/>
      <c r="U11" s="22"/>
    </row>
    <row r="12" spans="1:18" ht="18" customHeight="1" thickTop="1">
      <c r="A12">
        <v>4</v>
      </c>
      <c r="B12" s="48" t="str">
        <f>Info2!$C$7</f>
        <v> </v>
      </c>
      <c r="C12" s="17"/>
      <c r="D12" s="18"/>
      <c r="F12" s="20">
        <f>SUM(L22,P22,X22)</f>
        <v>0</v>
      </c>
      <c r="G12" s="20">
        <f>SUM(I22,M22,U22)</f>
        <v>0</v>
      </c>
      <c r="H12" s="20"/>
      <c r="I12" s="20"/>
      <c r="J12" s="20">
        <f>SUM(K21,O21,W21)</f>
        <v>0</v>
      </c>
      <c r="K12" s="20">
        <f>SUM(J21,N21,V21)</f>
        <v>0</v>
      </c>
      <c r="L12" s="20"/>
      <c r="M12" s="20"/>
      <c r="N12" s="37" t="e">
        <f>(J12/(J12+K12))</f>
        <v>#DIV/0!</v>
      </c>
      <c r="O12" s="20">
        <f>SUM(K22,O22,W22)</f>
        <v>0</v>
      </c>
      <c r="P12" s="20"/>
      <c r="Q12" s="20"/>
      <c r="R12" s="20"/>
    </row>
    <row r="13" ht="12.75">
      <c r="R13" t="s">
        <v>48</v>
      </c>
    </row>
    <row r="14" ht="12.75">
      <c r="N14" s="66"/>
    </row>
    <row r="15" ht="12.75">
      <c r="N15" s="65"/>
    </row>
    <row r="16" spans="6:27" ht="12.75">
      <c r="F16" s="6" t="s">
        <v>36</v>
      </c>
      <c r="G16" s="7"/>
      <c r="H16" s="8"/>
      <c r="I16" s="8"/>
      <c r="J16" s="6" t="s">
        <v>37</v>
      </c>
      <c r="K16" s="7"/>
      <c r="L16" s="8"/>
      <c r="M16" s="8"/>
      <c r="N16" s="6" t="s">
        <v>38</v>
      </c>
      <c r="O16" s="7"/>
      <c r="P16" s="8"/>
      <c r="Q16" s="8"/>
      <c r="R16" s="6" t="s">
        <v>39</v>
      </c>
      <c r="S16" s="7"/>
      <c r="T16" s="8"/>
      <c r="U16" s="8"/>
      <c r="V16" s="6" t="s">
        <v>40</v>
      </c>
      <c r="W16" s="7"/>
      <c r="X16" s="8"/>
      <c r="Y16" s="8"/>
      <c r="Z16" s="6" t="s">
        <v>41</v>
      </c>
      <c r="AA16" s="7"/>
    </row>
    <row r="17" spans="6:27" ht="12.75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>
      <c r="D18" s="10" t="s">
        <v>91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5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>
      <c r="D19" s="10" t="s">
        <v>92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5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>
      <c r="D20" s="10" t="s">
        <v>93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5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7" ht="18" customHeight="1">
      <c r="D21" s="10" t="s">
        <v>98</v>
      </c>
      <c r="F21" s="20">
        <f>SUM(E18:E20)</f>
        <v>0</v>
      </c>
      <c r="G21" s="20">
        <f>SUM(H18:H20)</f>
        <v>0</v>
      </c>
      <c r="H21" s="20"/>
      <c r="I21" s="20"/>
      <c r="J21" s="20">
        <f>SUM(I18:I20)</f>
        <v>0</v>
      </c>
      <c r="K21" s="20">
        <f>SUM(L18:L20)</f>
        <v>0</v>
      </c>
      <c r="L21" s="20"/>
      <c r="M21" s="45"/>
      <c r="N21" s="20">
        <f>SUM(M18:M20)</f>
        <v>0</v>
      </c>
      <c r="O21" s="20">
        <f>SUM(P18:P20)</f>
        <v>0</v>
      </c>
      <c r="P21" s="20"/>
      <c r="Q21" s="20"/>
      <c r="R21" s="20">
        <f>SUM(Q18:Q20)</f>
        <v>0</v>
      </c>
      <c r="S21" s="20">
        <f>SUM(T18:T20)</f>
        <v>0</v>
      </c>
      <c r="T21" s="20"/>
      <c r="U21" s="20"/>
      <c r="V21" s="20">
        <f>SUM(U18:U20)</f>
        <v>0</v>
      </c>
      <c r="W21" s="20">
        <f>SUM(X18:X20)</f>
        <v>0</v>
      </c>
      <c r="X21" s="20"/>
      <c r="Y21" s="20"/>
      <c r="Z21" s="20">
        <f>SUM(Y18:Y20)</f>
        <v>0</v>
      </c>
      <c r="AA21" s="20">
        <f>SUM(AB18:AB20)</f>
        <v>0</v>
      </c>
    </row>
    <row r="22" spans="4:28" ht="18" customHeight="1">
      <c r="D22" s="10" t="s">
        <v>42</v>
      </c>
      <c r="E22">
        <f>IF(F21&gt;G21,1,0)</f>
        <v>0</v>
      </c>
      <c r="F22" s="20">
        <f>SUM(F18:F20)-SUM(G18:G20)</f>
        <v>0</v>
      </c>
      <c r="G22" s="20">
        <f>SUM(G18:G20)-SUM(F18:F20)</f>
        <v>0</v>
      </c>
      <c r="H22" s="20">
        <f>IF(G21&gt;F21,1,0)</f>
        <v>0</v>
      </c>
      <c r="I22" s="20">
        <f>IF(J21&gt;K21,1,0)</f>
        <v>0</v>
      </c>
      <c r="J22" s="20">
        <f>SUM(J18:J20)-SUM(K18:K20)</f>
        <v>0</v>
      </c>
      <c r="K22" s="20">
        <f>SUM(K18:K20)-SUM(J18:J20)</f>
        <v>0</v>
      </c>
      <c r="L22" s="20">
        <f>IF(K21&gt;J21,1,0)</f>
        <v>0</v>
      </c>
      <c r="M22" s="45">
        <f>IF(N21&gt;O21,1,0)</f>
        <v>0</v>
      </c>
      <c r="N22" s="20">
        <f>SUM(N18:N20)-SUM(O18:O20)</f>
        <v>0</v>
      </c>
      <c r="O22" s="20">
        <f>SUM(O18:O20)-SUM(N18:N20)</f>
        <v>0</v>
      </c>
      <c r="P22" s="20">
        <f>IF(O21&gt;N21,1,0)</f>
        <v>0</v>
      </c>
      <c r="Q22" s="20">
        <f>IF(R21&gt;S21,1,0)</f>
        <v>0</v>
      </c>
      <c r="R22" s="20">
        <f>SUM(R18:R20)-SUM(S18:S20)</f>
        <v>0</v>
      </c>
      <c r="S22" s="20">
        <f>SUM(S18:S20)-SUM(R18:R20)</f>
        <v>0</v>
      </c>
      <c r="T22" s="20">
        <f>IF(S21&gt;R21,1,0)</f>
        <v>0</v>
      </c>
      <c r="U22" s="20">
        <f>IF(V21&gt;W21,1,0)</f>
        <v>0</v>
      </c>
      <c r="V22" s="20">
        <f>SUM(V18:V20)-SUM(W18:W20)</f>
        <v>0</v>
      </c>
      <c r="W22" s="20">
        <f>SUM(W18:W20)-SUM(V18:V20)</f>
        <v>0</v>
      </c>
      <c r="X22" s="20">
        <f>IF(W21&gt;V21,1,0)</f>
        <v>0</v>
      </c>
      <c r="Y22" s="20">
        <f>IF(Z21&gt;AA21,1,0)</f>
        <v>0</v>
      </c>
      <c r="Z22" s="20">
        <f>SUM(Z18:Z20)-SUM(AA18:AA20)</f>
        <v>0</v>
      </c>
      <c r="AA22" s="20">
        <f>SUM(AA18:AA20)-SUM(Z18:Z20)</f>
        <v>0</v>
      </c>
      <c r="AB22">
        <f>IF(AA21&gt;Z21,1,0)</f>
        <v>0</v>
      </c>
    </row>
    <row r="23" spans="6:27" ht="12.75">
      <c r="F23" s="11" t="s">
        <v>43</v>
      </c>
      <c r="G23" s="13"/>
      <c r="H23" s="8"/>
      <c r="I23" s="8"/>
      <c r="J23" s="11" t="s">
        <v>44</v>
      </c>
      <c r="K23" s="13"/>
      <c r="L23" s="8"/>
      <c r="M23" s="8"/>
      <c r="N23" s="11" t="s">
        <v>45</v>
      </c>
      <c r="O23" s="13"/>
      <c r="P23" s="8"/>
      <c r="Q23" s="8"/>
      <c r="R23" s="11" t="s">
        <v>46</v>
      </c>
      <c r="S23" s="13"/>
      <c r="T23" s="8"/>
      <c r="U23" s="8"/>
      <c r="V23" s="11" t="s">
        <v>43</v>
      </c>
      <c r="W23" s="13"/>
      <c r="X23" s="8"/>
      <c r="Y23" s="8"/>
      <c r="Z23" s="11" t="s">
        <v>47</v>
      </c>
      <c r="AA23" s="13"/>
    </row>
    <row r="25" ht="12.75">
      <c r="F25" s="26" t="s">
        <v>212</v>
      </c>
    </row>
    <row r="26" ht="12.75">
      <c r="F26" s="26" t="s">
        <v>142</v>
      </c>
    </row>
    <row r="27" ht="12.75">
      <c r="F27" s="49" t="s">
        <v>213</v>
      </c>
    </row>
    <row r="28" ht="12.75">
      <c r="F28" s="49" t="s">
        <v>214</v>
      </c>
    </row>
  </sheetData>
  <sheetProtection/>
  <printOptions/>
  <pageMargins left="0.75" right="0.75" top="1" bottom="1" header="0.5" footer="0.5"/>
  <pageSetup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B28"/>
  <sheetViews>
    <sheetView showZeros="0" zoomScale="90" zoomScaleNormal="90" zoomScalePageLayoutView="0" workbookViewId="0" topLeftCell="A1">
      <selection activeCell="W12" sqref="W12"/>
    </sheetView>
  </sheetViews>
  <sheetFormatPr defaultColWidth="8.8515625" defaultRowHeight="12.75"/>
  <cols>
    <col min="1" max="1" width="6.7109375" style="0" customWidth="1"/>
    <col min="2" max="2" width="9.140625" style="5" customWidth="1"/>
    <col min="3" max="4" width="8.8515625" style="0" customWidth="1"/>
    <col min="5" max="5" width="0" style="0" hidden="1" customWidth="1"/>
    <col min="6" max="7" width="6.7109375" style="0" customWidth="1"/>
    <col min="8" max="9" width="9.140625" style="0" hidden="1" customWidth="1"/>
    <col min="10" max="11" width="6.7109375" style="0" customWidth="1"/>
    <col min="12" max="13" width="9.140625" style="0" hidden="1" customWidth="1"/>
    <col min="14" max="14" width="8.421875" style="0" customWidth="1"/>
    <col min="15" max="15" width="6.7109375" style="0" customWidth="1"/>
    <col min="16" max="17" width="9.140625" style="0" hidden="1" customWidth="1"/>
    <col min="18" max="19" width="6.7109375" style="0" customWidth="1"/>
    <col min="20" max="21" width="9.140625" style="0" hidden="1" customWidth="1"/>
    <col min="22" max="23" width="6.7109375" style="0" customWidth="1"/>
    <col min="24" max="25" width="9.140625" style="0" hidden="1" customWidth="1"/>
    <col min="26" max="27" width="6.7109375" style="0" customWidth="1"/>
    <col min="28" max="28" width="0" style="0" hidden="1" customWidth="1"/>
  </cols>
  <sheetData>
    <row r="1" spans="2:19" ht="23.25">
      <c r="B1" s="31" t="str">
        <f>Info!$A$1</f>
        <v>Tournament Name</v>
      </c>
      <c r="S1" s="30"/>
    </row>
    <row r="2" spans="2:10" ht="15.75">
      <c r="B2" t="s">
        <v>21</v>
      </c>
      <c r="C2" s="29" t="str">
        <f>Info!$B$2</f>
        <v>Date 2</v>
      </c>
      <c r="G2" s="4" t="s">
        <v>20</v>
      </c>
      <c r="J2" s="5" t="str">
        <f>Info!$B$13</f>
        <v>Pool CC</v>
      </c>
    </row>
    <row r="3" ht="12.75">
      <c r="B3"/>
    </row>
    <row r="4" spans="2:10" ht="15.75">
      <c r="B4" t="s">
        <v>27</v>
      </c>
      <c r="C4" s="5" t="str">
        <f>VLOOKUP($J$4,Info,3,FALSE)</f>
        <v>Age/Division</v>
      </c>
      <c r="G4" s="4" t="s">
        <v>28</v>
      </c>
      <c r="J4" s="3">
        <v>3</v>
      </c>
    </row>
    <row r="5" ht="12.75"/>
    <row r="6" ht="12.75"/>
    <row r="7" spans="6:18" ht="12.75">
      <c r="F7" s="6" t="s">
        <v>29</v>
      </c>
      <c r="G7" s="7"/>
      <c r="H7" s="8"/>
      <c r="I7" s="8"/>
      <c r="J7" s="6" t="s">
        <v>90</v>
      </c>
      <c r="K7" s="7"/>
      <c r="L7" s="8"/>
      <c r="M7" s="8"/>
      <c r="N7" s="9" t="s">
        <v>97</v>
      </c>
      <c r="O7" s="9" t="s">
        <v>31</v>
      </c>
      <c r="P7" s="10"/>
      <c r="Q7" s="10"/>
      <c r="R7" s="9" t="s">
        <v>32</v>
      </c>
    </row>
    <row r="8" spans="2:18" ht="12.75">
      <c r="B8" s="32" t="s">
        <v>33</v>
      </c>
      <c r="C8" s="12"/>
      <c r="D8" s="13"/>
      <c r="F8" s="14" t="s">
        <v>34</v>
      </c>
      <c r="G8" s="14" t="s">
        <v>35</v>
      </c>
      <c r="H8" s="15"/>
      <c r="I8" s="15"/>
      <c r="J8" s="14" t="s">
        <v>34</v>
      </c>
      <c r="K8" s="14" t="s">
        <v>35</v>
      </c>
      <c r="L8" s="8"/>
      <c r="M8" s="8"/>
      <c r="N8" s="6"/>
      <c r="O8" s="16"/>
      <c r="P8" s="16"/>
      <c r="Q8" s="16"/>
      <c r="R8" s="7"/>
    </row>
    <row r="9" spans="1:18" ht="18" customHeight="1" thickBot="1">
      <c r="A9">
        <v>1</v>
      </c>
      <c r="B9" s="33" t="str">
        <f>Info2!$B$7</f>
        <v> </v>
      </c>
      <c r="D9" s="18"/>
      <c r="F9" s="20">
        <f>SUM(E22,M22,Y22)</f>
        <v>0</v>
      </c>
      <c r="G9" s="20">
        <f>SUM(H22,P22,AB22)</f>
        <v>0</v>
      </c>
      <c r="H9" s="20"/>
      <c r="I9" s="20"/>
      <c r="J9" s="20">
        <f>SUM(F21,N21,Z21)</f>
        <v>0</v>
      </c>
      <c r="K9" s="20">
        <f>SUM(G21,O21,AA21)</f>
        <v>0</v>
      </c>
      <c r="L9" s="20"/>
      <c r="M9" s="20"/>
      <c r="N9" s="37" t="e">
        <f>(J9/(J9+K9))</f>
        <v>#DIV/0!</v>
      </c>
      <c r="O9" s="20">
        <f>SUM(F22,N22,Z22)</f>
        <v>0</v>
      </c>
      <c r="P9" s="20"/>
      <c r="Q9" s="20"/>
      <c r="R9" s="20"/>
    </row>
    <row r="10" spans="1:21" ht="18" customHeight="1" thickTop="1">
      <c r="A10">
        <v>2</v>
      </c>
      <c r="B10" s="33" t="str">
        <f>Info2!$B$8</f>
        <v> </v>
      </c>
      <c r="C10" s="17"/>
      <c r="D10" s="18"/>
      <c r="F10" s="20">
        <f>SUM(I22,Q22,AB22)</f>
        <v>0</v>
      </c>
      <c r="G10" s="20">
        <f>SUM(L22,T22,Y22)</f>
        <v>0</v>
      </c>
      <c r="H10" s="20"/>
      <c r="I10" s="20"/>
      <c r="J10" s="20">
        <f>SUM(J21,R21,AA21)</f>
        <v>0</v>
      </c>
      <c r="K10" s="20">
        <f>SUM(K21,S21,Z21)</f>
        <v>0</v>
      </c>
      <c r="L10" s="20"/>
      <c r="M10" s="20"/>
      <c r="N10" s="37" t="e">
        <f>(J10/(J10+K10))</f>
        <v>#DIV/0!</v>
      </c>
      <c r="O10" s="20">
        <f>SUM(J22,R22,AA22)</f>
        <v>0</v>
      </c>
      <c r="P10" s="20"/>
      <c r="Q10" s="20"/>
      <c r="R10" s="20"/>
      <c r="S10" s="39"/>
      <c r="T10" s="41"/>
      <c r="U10" s="41"/>
    </row>
    <row r="11" spans="1:21" ht="18" customHeight="1" thickBot="1">
      <c r="A11">
        <v>3</v>
      </c>
      <c r="B11" s="33" t="str">
        <f>Info2!$C$10</f>
        <v> </v>
      </c>
      <c r="C11" s="17"/>
      <c r="D11" s="18"/>
      <c r="F11" s="20">
        <f>SUM(H22,T22,U22)</f>
        <v>0</v>
      </c>
      <c r="G11" s="20">
        <f>SUM(E22,Q22,X22)</f>
        <v>0</v>
      </c>
      <c r="H11" s="20"/>
      <c r="I11" s="20"/>
      <c r="J11" s="20">
        <f>SUM(G21,S21,V21)</f>
        <v>0</v>
      </c>
      <c r="K11" s="20">
        <f>SUM(F21,R21,W21)</f>
        <v>0</v>
      </c>
      <c r="L11" s="20"/>
      <c r="M11" s="20"/>
      <c r="N11" s="37" t="e">
        <f>(J11/(J11+K11))</f>
        <v>#DIV/0!</v>
      </c>
      <c r="O11" s="20">
        <f>SUM(G22,S22,V22)</f>
        <v>0</v>
      </c>
      <c r="P11" s="20"/>
      <c r="Q11" s="20"/>
      <c r="R11" s="20"/>
      <c r="S11" s="39"/>
      <c r="T11" s="22"/>
      <c r="U11" s="22"/>
    </row>
    <row r="12" spans="1:18" ht="18" customHeight="1" thickTop="1">
      <c r="A12">
        <v>4</v>
      </c>
      <c r="B12" s="48" t="str">
        <f>Info2!$C$5</f>
        <v> </v>
      </c>
      <c r="C12" s="17"/>
      <c r="D12" s="18"/>
      <c r="F12" s="20">
        <f>SUM(L22,P22,X22)</f>
        <v>0</v>
      </c>
      <c r="G12" s="20">
        <f>SUM(I22,M22,U22)</f>
        <v>0</v>
      </c>
      <c r="H12" s="20"/>
      <c r="I12" s="20"/>
      <c r="J12" s="20">
        <f>SUM(K21,O21,W21)</f>
        <v>0</v>
      </c>
      <c r="K12" s="20">
        <f>SUM(J21,N21,V21)</f>
        <v>0</v>
      </c>
      <c r="L12" s="20"/>
      <c r="M12" s="20"/>
      <c r="N12" s="37" t="e">
        <f>(J12/(J12+K12))</f>
        <v>#DIV/0!</v>
      </c>
      <c r="O12" s="20">
        <f>SUM(K22,O22,W22)</f>
        <v>0</v>
      </c>
      <c r="P12" s="20"/>
      <c r="Q12" s="20"/>
      <c r="R12" s="20"/>
    </row>
    <row r="13" ht="12.75">
      <c r="R13" t="s">
        <v>48</v>
      </c>
    </row>
    <row r="14" ht="12.75">
      <c r="N14" s="66"/>
    </row>
    <row r="15" ht="12.75">
      <c r="N15" s="65"/>
    </row>
    <row r="16" spans="6:27" ht="12.75">
      <c r="F16" s="6" t="s">
        <v>36</v>
      </c>
      <c r="G16" s="7"/>
      <c r="H16" s="8"/>
      <c r="I16" s="8"/>
      <c r="J16" s="6" t="s">
        <v>37</v>
      </c>
      <c r="K16" s="7"/>
      <c r="L16" s="8"/>
      <c r="M16" s="8"/>
      <c r="N16" s="6" t="s">
        <v>38</v>
      </c>
      <c r="O16" s="7"/>
      <c r="P16" s="8"/>
      <c r="Q16" s="8"/>
      <c r="R16" s="6" t="s">
        <v>39</v>
      </c>
      <c r="S16" s="7"/>
      <c r="T16" s="8"/>
      <c r="U16" s="8"/>
      <c r="V16" s="6" t="s">
        <v>40</v>
      </c>
      <c r="W16" s="7"/>
      <c r="X16" s="8"/>
      <c r="Y16" s="8"/>
      <c r="Z16" s="6" t="s">
        <v>41</v>
      </c>
      <c r="AA16" s="7"/>
    </row>
    <row r="17" spans="6:27" ht="12.75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>
      <c r="D18" s="10" t="s">
        <v>91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45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>
      <c r="D19" s="10" t="s">
        <v>92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45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>
      <c r="D20" s="10" t="s">
        <v>93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45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7" ht="18" customHeight="1">
      <c r="D21" s="10" t="s">
        <v>98</v>
      </c>
      <c r="F21" s="20">
        <f>SUM(E18:E20)</f>
        <v>0</v>
      </c>
      <c r="G21" s="20">
        <f>SUM(H18:H20)</f>
        <v>0</v>
      </c>
      <c r="H21" s="20"/>
      <c r="I21" s="20"/>
      <c r="J21" s="20">
        <f>SUM(I18:I20)</f>
        <v>0</v>
      </c>
      <c r="K21" s="20">
        <f>SUM(L18:L20)</f>
        <v>0</v>
      </c>
      <c r="L21" s="20"/>
      <c r="M21" s="45"/>
      <c r="N21" s="20">
        <f>SUM(M18:M20)</f>
        <v>0</v>
      </c>
      <c r="O21" s="20">
        <f>SUM(P18:P20)</f>
        <v>0</v>
      </c>
      <c r="P21" s="20"/>
      <c r="Q21" s="20"/>
      <c r="R21" s="20">
        <f>SUM(Q18:Q20)</f>
        <v>0</v>
      </c>
      <c r="S21" s="20">
        <f>SUM(T18:T20)</f>
        <v>0</v>
      </c>
      <c r="T21" s="20"/>
      <c r="U21" s="20"/>
      <c r="V21" s="20">
        <f>SUM(U18:U20)</f>
        <v>0</v>
      </c>
      <c r="W21" s="20">
        <f>SUM(X18:X20)</f>
        <v>0</v>
      </c>
      <c r="X21" s="20"/>
      <c r="Y21" s="20"/>
      <c r="Z21" s="20">
        <f>SUM(Y18:Y20)</f>
        <v>0</v>
      </c>
      <c r="AA21" s="20">
        <f>SUM(AB18:AB20)</f>
        <v>0</v>
      </c>
    </row>
    <row r="22" spans="4:28" ht="18" customHeight="1">
      <c r="D22" s="10" t="s">
        <v>42</v>
      </c>
      <c r="E22">
        <f>IF(F21&gt;G21,1,0)</f>
        <v>0</v>
      </c>
      <c r="F22" s="20">
        <f>SUM(F18:F20)-SUM(G18:G20)</f>
        <v>0</v>
      </c>
      <c r="G22" s="20">
        <f>SUM(G18:G20)-SUM(F18:F20)</f>
        <v>0</v>
      </c>
      <c r="H22" s="20">
        <f>IF(G21&gt;F21,1,0)</f>
        <v>0</v>
      </c>
      <c r="I22" s="20">
        <f>IF(J21&gt;K21,1,0)</f>
        <v>0</v>
      </c>
      <c r="J22" s="20">
        <f>SUM(J18:J20)-SUM(K18:K20)</f>
        <v>0</v>
      </c>
      <c r="K22" s="20">
        <f>SUM(K18:K20)-SUM(J18:J20)</f>
        <v>0</v>
      </c>
      <c r="L22" s="20">
        <f>IF(K21&gt;J21,1,0)</f>
        <v>0</v>
      </c>
      <c r="M22" s="45">
        <f>IF(N21&gt;O21,1,0)</f>
        <v>0</v>
      </c>
      <c r="N22" s="20">
        <f>SUM(N18:N20)-SUM(O18:O20)</f>
        <v>0</v>
      </c>
      <c r="O22" s="20">
        <f>SUM(O18:O20)-SUM(N18:N20)</f>
        <v>0</v>
      </c>
      <c r="P22" s="20">
        <f>IF(O21&gt;N21,1,0)</f>
        <v>0</v>
      </c>
      <c r="Q22" s="20">
        <f>IF(R21&gt;S21,1,0)</f>
        <v>0</v>
      </c>
      <c r="R22" s="20">
        <f>SUM(R18:R20)-SUM(S18:S20)</f>
        <v>0</v>
      </c>
      <c r="S22" s="20">
        <f>SUM(S18:S20)-SUM(R18:R20)</f>
        <v>0</v>
      </c>
      <c r="T22" s="20">
        <f>IF(S21&gt;R21,1,0)</f>
        <v>0</v>
      </c>
      <c r="U22" s="20">
        <f>IF(V21&gt;W21,1,0)</f>
        <v>0</v>
      </c>
      <c r="V22" s="20">
        <f>SUM(V18:V20)-SUM(W18:W20)</f>
        <v>0</v>
      </c>
      <c r="W22" s="20">
        <f>SUM(W18:W20)-SUM(V18:V20)</f>
        <v>0</v>
      </c>
      <c r="X22" s="20">
        <f>IF(W21&gt;V21,1,0)</f>
        <v>0</v>
      </c>
      <c r="Y22" s="20">
        <f>IF(Z21&gt;AA21,1,0)</f>
        <v>0</v>
      </c>
      <c r="Z22" s="20">
        <f>SUM(Z18:Z20)-SUM(AA18:AA20)</f>
        <v>0</v>
      </c>
      <c r="AA22" s="20">
        <f>SUM(AA18:AA20)-SUM(Z18:Z20)</f>
        <v>0</v>
      </c>
      <c r="AB22">
        <f>IF(AA21&gt;Z21,1,0)</f>
        <v>0</v>
      </c>
    </row>
    <row r="23" spans="6:27" ht="12.75">
      <c r="F23" s="11" t="s">
        <v>43</v>
      </c>
      <c r="G23" s="13"/>
      <c r="H23" s="8"/>
      <c r="I23" s="8"/>
      <c r="J23" s="11" t="s">
        <v>44</v>
      </c>
      <c r="K23" s="13"/>
      <c r="L23" s="8"/>
      <c r="M23" s="8"/>
      <c r="N23" s="11" t="s">
        <v>45</v>
      </c>
      <c r="O23" s="13"/>
      <c r="P23" s="8"/>
      <c r="Q23" s="8"/>
      <c r="R23" s="11" t="s">
        <v>46</v>
      </c>
      <c r="S23" s="13"/>
      <c r="T23" s="8"/>
      <c r="U23" s="8"/>
      <c r="V23" s="11" t="s">
        <v>43</v>
      </c>
      <c r="W23" s="13"/>
      <c r="X23" s="8"/>
      <c r="Y23" s="8"/>
      <c r="Z23" s="11" t="s">
        <v>47</v>
      </c>
      <c r="AA23" s="13"/>
    </row>
    <row r="25" ht="12.75">
      <c r="F25" s="26" t="s">
        <v>215</v>
      </c>
    </row>
    <row r="26" ht="12.75">
      <c r="F26" s="26" t="s">
        <v>216</v>
      </c>
    </row>
    <row r="27" ht="12.75">
      <c r="F27" s="49" t="s">
        <v>217</v>
      </c>
    </row>
    <row r="28" ht="12.75">
      <c r="F28" s="49" t="s">
        <v>218</v>
      </c>
    </row>
  </sheetData>
  <sheetProtection/>
  <printOptions/>
  <pageMargins left="0.75" right="0.75" top="1" bottom="1" header="0.5" footer="0.5"/>
  <pageSetup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R28"/>
  <sheetViews>
    <sheetView showZeros="0" zoomScalePageLayoutView="0" workbookViewId="0" topLeftCell="A1">
      <selection activeCell="T18" sqref="T18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Info!$B$2</f>
        <v>Date 2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0" t="str">
        <f>Info!$B$14</f>
        <v>Pool DD</v>
      </c>
      <c r="D4" s="71"/>
    </row>
    <row r="5" spans="2:3" ht="15.75">
      <c r="B5" s="4" t="s">
        <v>28</v>
      </c>
      <c r="C5" s="38">
        <v>4</v>
      </c>
    </row>
    <row r="6" ht="12.75">
      <c r="Q6" s="2"/>
    </row>
    <row r="7" spans="6:11" ht="12.75">
      <c r="F7" s="6" t="s">
        <v>61</v>
      </c>
      <c r="G7" s="7"/>
      <c r="J7" s="6" t="s">
        <v>108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96</v>
      </c>
      <c r="O8" s="14" t="s">
        <v>63</v>
      </c>
      <c r="Q8" s="9" t="s">
        <v>32</v>
      </c>
      <c r="R8" s="9" t="s">
        <v>32</v>
      </c>
    </row>
    <row r="9" spans="1:18" ht="15.75" customHeight="1">
      <c r="A9" s="27">
        <v>1</v>
      </c>
      <c r="B9" s="67" t="str">
        <f>Info2!$D$10</f>
        <v> </v>
      </c>
      <c r="C9" s="68" t="str">
        <f>Info2!$B$6</f>
        <v> </v>
      </c>
      <c r="D9" s="69" t="str">
        <f>Info2!$B$6</f>
        <v> </v>
      </c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  <c r="R9" s="19"/>
    </row>
    <row r="10" spans="1:18" ht="15.75" customHeight="1">
      <c r="A10" s="27">
        <v>2</v>
      </c>
      <c r="B10" s="67" t="str">
        <f>Info2!$D$5</f>
        <v> </v>
      </c>
      <c r="C10" s="68" t="str">
        <f>Info2!$B$6</f>
        <v> </v>
      </c>
      <c r="D10" s="69" t="str">
        <f>Info2!$B$6</f>
        <v> </v>
      </c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  <c r="R10" s="19"/>
    </row>
    <row r="11" spans="1:18" ht="15.75" customHeight="1">
      <c r="A11" s="27">
        <v>3</v>
      </c>
      <c r="B11" s="67" t="str">
        <f>Info2!$F$6</f>
        <v> </v>
      </c>
      <c r="C11" s="68" t="str">
        <f>Info2!$C$8</f>
        <v> </v>
      </c>
      <c r="D11" s="69" t="str">
        <f>Info2!$C$8</f>
        <v> </v>
      </c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  <c r="R11" s="19"/>
    </row>
    <row r="13" ht="12.75">
      <c r="J13" s="50"/>
    </row>
    <row r="14" ht="12.75">
      <c r="J14" s="65"/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51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109</v>
      </c>
      <c r="E17" s="27">
        <f aca="true" t="shared" si="0" ref="E17:E22">IF(F17&gt;G17,1,0)</f>
        <v>0</v>
      </c>
      <c r="F17" s="20"/>
      <c r="G17" s="20"/>
      <c r="H17" s="20">
        <f aca="true" t="shared" si="1" ref="H17:H22">IF(G17&gt;F17,1,0)</f>
        <v>0</v>
      </c>
      <c r="I17" s="45">
        <f aca="true" t="shared" si="2" ref="I17:I22">IF(J17&gt;K17,1,0)</f>
        <v>0</v>
      </c>
      <c r="J17" s="20"/>
      <c r="K17" s="20"/>
      <c r="L17" s="20">
        <f aca="true" t="shared" si="3" ref="L17:L22">IF(K17&gt;J17,1,0)</f>
        <v>0</v>
      </c>
      <c r="M17" s="20">
        <f aca="true" t="shared" si="4" ref="M17:M22">IF(N17&gt;O17,1,0)</f>
        <v>0</v>
      </c>
      <c r="N17" s="20"/>
      <c r="O17" s="20"/>
      <c r="P17">
        <f aca="true" t="shared" si="5" ref="P17:P22">IF(O17&gt;N17,1,0)</f>
        <v>0</v>
      </c>
    </row>
    <row r="18" spans="4:16" ht="12.75">
      <c r="D18" s="11" t="s">
        <v>110</v>
      </c>
      <c r="E18" s="27">
        <f t="shared" si="0"/>
        <v>0</v>
      </c>
      <c r="F18" s="20"/>
      <c r="G18" s="20"/>
      <c r="H18" s="20">
        <f t="shared" si="1"/>
        <v>0</v>
      </c>
      <c r="I18" s="45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ht="12.75">
      <c r="D19" s="11" t="s">
        <v>111</v>
      </c>
      <c r="E19" s="27">
        <f t="shared" si="0"/>
        <v>0</v>
      </c>
      <c r="F19" s="20"/>
      <c r="G19" s="20"/>
      <c r="H19" s="20">
        <f t="shared" si="1"/>
        <v>0</v>
      </c>
      <c r="I19" s="45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ht="12.75">
      <c r="D20" s="11" t="s">
        <v>112</v>
      </c>
      <c r="E20" s="27">
        <f t="shared" si="0"/>
        <v>0</v>
      </c>
      <c r="F20" s="20"/>
      <c r="G20" s="20"/>
      <c r="H20" s="20">
        <f t="shared" si="1"/>
        <v>0</v>
      </c>
      <c r="I20" s="45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ht="12.75">
      <c r="D21" s="11" t="s">
        <v>113</v>
      </c>
      <c r="E21" s="27">
        <f t="shared" si="0"/>
        <v>0</v>
      </c>
      <c r="F21" s="20"/>
      <c r="G21" s="20"/>
      <c r="H21" s="20">
        <f t="shared" si="1"/>
        <v>0</v>
      </c>
      <c r="I21" s="45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ht="12.75">
      <c r="D22" s="11" t="s">
        <v>114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45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5" ht="12.75">
      <c r="D23" s="11" t="s">
        <v>57</v>
      </c>
      <c r="E23" s="27"/>
      <c r="F23" s="20">
        <f>SUM(F17:F21)-SUM(G17:G21)</f>
        <v>0</v>
      </c>
      <c r="G23" s="20">
        <f>SUM(G17:G21)-SUM(F17:F21)</f>
        <v>0</v>
      </c>
      <c r="H23" s="20"/>
      <c r="I23" s="45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6:15" ht="12.75">
      <c r="F24" s="11" t="s">
        <v>58</v>
      </c>
      <c r="G24" s="13"/>
      <c r="H24" s="8"/>
      <c r="I24" s="8"/>
      <c r="J24" s="11" t="s">
        <v>59</v>
      </c>
      <c r="K24" s="13"/>
      <c r="L24" s="8"/>
      <c r="M24" s="8"/>
      <c r="N24" s="11" t="s">
        <v>60</v>
      </c>
      <c r="O24" s="13"/>
    </row>
    <row r="26" ht="12.75">
      <c r="F26" s="26" t="s">
        <v>219</v>
      </c>
    </row>
    <row r="27" ht="12.75">
      <c r="F27" s="26" t="s">
        <v>220</v>
      </c>
    </row>
    <row r="28" ht="12.75">
      <c r="F28" s="49" t="s">
        <v>221</v>
      </c>
    </row>
  </sheetData>
  <sheetProtection/>
  <mergeCells count="4">
    <mergeCell ref="B11:D11"/>
    <mergeCell ref="B9:D9"/>
    <mergeCell ref="B10:D10"/>
    <mergeCell ref="C4:D4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R28"/>
  <sheetViews>
    <sheetView showZeros="0" zoomScalePageLayoutView="0" workbookViewId="0" topLeftCell="A2">
      <selection activeCell="T15" sqref="T15:T16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Info!$B$2</f>
        <v>Date 2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0" t="str">
        <f>Info!$B$15</f>
        <v>Pool EE</v>
      </c>
      <c r="D4" s="71"/>
    </row>
    <row r="5" spans="2:3" ht="15.75">
      <c r="B5" s="4" t="s">
        <v>28</v>
      </c>
      <c r="C5" s="38">
        <v>5</v>
      </c>
    </row>
    <row r="6" ht="12.75">
      <c r="Q6" s="2"/>
    </row>
    <row r="7" spans="6:11" ht="12.75">
      <c r="F7" s="6" t="s">
        <v>61</v>
      </c>
      <c r="G7" s="7"/>
      <c r="J7" s="6" t="s">
        <v>108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96</v>
      </c>
      <c r="O8" s="14" t="s">
        <v>63</v>
      </c>
      <c r="Q8" s="9" t="s">
        <v>32</v>
      </c>
      <c r="R8" s="9" t="s">
        <v>32</v>
      </c>
    </row>
    <row r="9" spans="1:18" ht="15.75" customHeight="1">
      <c r="A9" s="27">
        <v>1</v>
      </c>
      <c r="B9" s="67" t="str">
        <f>Info2!$D$9</f>
        <v> </v>
      </c>
      <c r="C9" s="68"/>
      <c r="D9" s="69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  <c r="R9" s="19"/>
    </row>
    <row r="10" spans="1:18" ht="15.75" customHeight="1">
      <c r="A10" s="27">
        <v>2</v>
      </c>
      <c r="B10" s="67" t="str">
        <f>Info2!$D$6</f>
        <v> </v>
      </c>
      <c r="C10" s="68"/>
      <c r="D10" s="69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  <c r="R10" s="19"/>
    </row>
    <row r="11" spans="1:18" ht="15.75" customHeight="1">
      <c r="A11" s="27">
        <v>3</v>
      </c>
      <c r="B11" s="67" t="str">
        <f>Info2!$F$7</f>
        <v> </v>
      </c>
      <c r="C11" s="68"/>
      <c r="D11" s="69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  <c r="R11" s="19"/>
    </row>
    <row r="13" ht="12.75">
      <c r="J13" s="50"/>
    </row>
    <row r="14" ht="12.75">
      <c r="J14" s="65"/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51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109</v>
      </c>
      <c r="E17" s="27">
        <f aca="true" t="shared" si="0" ref="E17:E22">IF(F17&gt;G17,1,0)</f>
        <v>0</v>
      </c>
      <c r="F17" s="20"/>
      <c r="G17" s="20"/>
      <c r="H17" s="20">
        <f aca="true" t="shared" si="1" ref="H17:H22">IF(G17&gt;F17,1,0)</f>
        <v>0</v>
      </c>
      <c r="I17" s="45">
        <f aca="true" t="shared" si="2" ref="I17:I22">IF(J17&gt;K17,1,0)</f>
        <v>0</v>
      </c>
      <c r="J17" s="20"/>
      <c r="K17" s="20"/>
      <c r="L17" s="20">
        <f aca="true" t="shared" si="3" ref="L17:L22">IF(K17&gt;J17,1,0)</f>
        <v>0</v>
      </c>
      <c r="M17" s="20">
        <f aca="true" t="shared" si="4" ref="M17:M22">IF(N17&gt;O17,1,0)</f>
        <v>0</v>
      </c>
      <c r="N17" s="20"/>
      <c r="O17" s="20"/>
      <c r="P17">
        <f aca="true" t="shared" si="5" ref="P17:P22">IF(O17&gt;N17,1,0)</f>
        <v>0</v>
      </c>
    </row>
    <row r="18" spans="4:16" ht="12.75">
      <c r="D18" s="11" t="s">
        <v>110</v>
      </c>
      <c r="E18" s="27">
        <f t="shared" si="0"/>
        <v>0</v>
      </c>
      <c r="F18" s="20"/>
      <c r="G18" s="20"/>
      <c r="H18" s="20">
        <f t="shared" si="1"/>
        <v>0</v>
      </c>
      <c r="I18" s="45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ht="12.75">
      <c r="D19" s="11" t="s">
        <v>111</v>
      </c>
      <c r="E19" s="27">
        <f t="shared" si="0"/>
        <v>0</v>
      </c>
      <c r="F19" s="20"/>
      <c r="G19" s="20"/>
      <c r="H19" s="20">
        <f t="shared" si="1"/>
        <v>0</v>
      </c>
      <c r="I19" s="45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ht="12.75">
      <c r="D20" s="11" t="s">
        <v>112</v>
      </c>
      <c r="E20" s="27">
        <f t="shared" si="0"/>
        <v>0</v>
      </c>
      <c r="F20" s="20"/>
      <c r="G20" s="20"/>
      <c r="H20" s="20">
        <f t="shared" si="1"/>
        <v>0</v>
      </c>
      <c r="I20" s="45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ht="12.75">
      <c r="D21" s="11" t="s">
        <v>113</v>
      </c>
      <c r="E21" s="27">
        <f t="shared" si="0"/>
        <v>0</v>
      </c>
      <c r="F21" s="20"/>
      <c r="G21" s="20"/>
      <c r="H21" s="20">
        <f t="shared" si="1"/>
        <v>0</v>
      </c>
      <c r="I21" s="45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ht="12.75">
      <c r="D22" s="11" t="s">
        <v>114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45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5" ht="12.75">
      <c r="D23" s="11" t="s">
        <v>57</v>
      </c>
      <c r="E23" s="27"/>
      <c r="F23" s="20">
        <f>SUM(F17:F21)-SUM(G17:G21)</f>
        <v>0</v>
      </c>
      <c r="G23" s="20">
        <f>SUM(G17:G21)-SUM(F17:F21)</f>
        <v>0</v>
      </c>
      <c r="H23" s="20"/>
      <c r="I23" s="45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6:15" ht="12.75">
      <c r="F24" s="11" t="s">
        <v>58</v>
      </c>
      <c r="G24" s="13"/>
      <c r="H24" s="8"/>
      <c r="I24" s="8"/>
      <c r="J24" s="11" t="s">
        <v>59</v>
      </c>
      <c r="K24" s="13"/>
      <c r="L24" s="8"/>
      <c r="M24" s="8"/>
      <c r="N24" s="11" t="s">
        <v>60</v>
      </c>
      <c r="O24" s="13"/>
    </row>
    <row r="26" ht="12.75">
      <c r="F26" s="26" t="s">
        <v>224</v>
      </c>
    </row>
    <row r="27" ht="12.75">
      <c r="F27" s="26" t="s">
        <v>225</v>
      </c>
    </row>
    <row r="28" ht="12.75">
      <c r="F28" s="49" t="s">
        <v>226</v>
      </c>
    </row>
  </sheetData>
  <sheetProtection/>
  <mergeCells count="4">
    <mergeCell ref="C4:D4"/>
    <mergeCell ref="B11:D11"/>
    <mergeCell ref="B9:D9"/>
    <mergeCell ref="B10:D1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R28"/>
  <sheetViews>
    <sheetView showZeros="0" zoomScalePageLayoutView="0" workbookViewId="0" topLeftCell="A2">
      <selection activeCell="T17" sqref="T17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Info!$B$2</f>
        <v>Date 2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0" t="str">
        <f>Info!$B$16</f>
        <v>Pool FF</v>
      </c>
      <c r="D4" s="71"/>
    </row>
    <row r="5" spans="2:3" ht="15.75">
      <c r="B5" s="4" t="s">
        <v>28</v>
      </c>
      <c r="C5" s="38">
        <v>6</v>
      </c>
    </row>
    <row r="6" ht="12.75">
      <c r="Q6" s="2"/>
    </row>
    <row r="7" spans="6:11" ht="12.75">
      <c r="F7" s="6" t="s">
        <v>61</v>
      </c>
      <c r="G7" s="7"/>
      <c r="J7" s="6" t="s">
        <v>108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96</v>
      </c>
      <c r="O8" s="14" t="s">
        <v>63</v>
      </c>
      <c r="Q8" s="9" t="s">
        <v>32</v>
      </c>
      <c r="R8" s="9" t="s">
        <v>32</v>
      </c>
    </row>
    <row r="9" spans="1:18" ht="15.75" customHeight="1">
      <c r="A9" s="27">
        <v>1</v>
      </c>
      <c r="B9" s="67" t="str">
        <f>Info2!$D$8</f>
        <v> </v>
      </c>
      <c r="C9" s="68"/>
      <c r="D9" s="69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  <c r="R9" s="19"/>
    </row>
    <row r="10" spans="1:18" ht="15.75" customHeight="1">
      <c r="A10" s="27">
        <v>2</v>
      </c>
      <c r="B10" s="67" t="str">
        <f>Info2!$D$7</f>
        <v> </v>
      </c>
      <c r="C10" s="68"/>
      <c r="D10" s="69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  <c r="R10" s="19"/>
    </row>
    <row r="11" spans="1:18" ht="15.75" customHeight="1">
      <c r="A11" s="27">
        <v>3</v>
      </c>
      <c r="B11" s="67" t="str">
        <f>Info2!$F$5</f>
        <v> </v>
      </c>
      <c r="C11" s="68"/>
      <c r="D11" s="69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  <c r="R11" s="19"/>
    </row>
    <row r="13" ht="12.75">
      <c r="J13" s="50"/>
    </row>
    <row r="14" ht="12.75">
      <c r="J14" s="65"/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51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109</v>
      </c>
      <c r="E17" s="27">
        <f aca="true" t="shared" si="0" ref="E17:E22">IF(F17&gt;G17,1,0)</f>
        <v>0</v>
      </c>
      <c r="F17" s="20"/>
      <c r="G17" s="20"/>
      <c r="H17" s="20">
        <f aca="true" t="shared" si="1" ref="H17:H22">IF(G17&gt;F17,1,0)</f>
        <v>0</v>
      </c>
      <c r="I17" s="45">
        <f aca="true" t="shared" si="2" ref="I17:I22">IF(J17&gt;K17,1,0)</f>
        <v>0</v>
      </c>
      <c r="J17" s="20"/>
      <c r="K17" s="20"/>
      <c r="L17" s="20">
        <f aca="true" t="shared" si="3" ref="L17:L22">IF(K17&gt;J17,1,0)</f>
        <v>0</v>
      </c>
      <c r="M17" s="20">
        <f aca="true" t="shared" si="4" ref="M17:M22">IF(N17&gt;O17,1,0)</f>
        <v>0</v>
      </c>
      <c r="N17" s="20"/>
      <c r="O17" s="20"/>
      <c r="P17">
        <f aca="true" t="shared" si="5" ref="P17:P22">IF(O17&gt;N17,1,0)</f>
        <v>0</v>
      </c>
    </row>
    <row r="18" spans="4:16" ht="12.75">
      <c r="D18" s="11" t="s">
        <v>110</v>
      </c>
      <c r="E18" s="27">
        <f t="shared" si="0"/>
        <v>0</v>
      </c>
      <c r="F18" s="20"/>
      <c r="G18" s="20"/>
      <c r="H18" s="20">
        <f t="shared" si="1"/>
        <v>0</v>
      </c>
      <c r="I18" s="45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ht="12.75">
      <c r="D19" s="11" t="s">
        <v>111</v>
      </c>
      <c r="E19" s="27">
        <f t="shared" si="0"/>
        <v>0</v>
      </c>
      <c r="F19" s="20"/>
      <c r="G19" s="20"/>
      <c r="H19" s="20">
        <f t="shared" si="1"/>
        <v>0</v>
      </c>
      <c r="I19" s="45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ht="12.75">
      <c r="D20" s="11" t="s">
        <v>112</v>
      </c>
      <c r="E20" s="27">
        <f t="shared" si="0"/>
        <v>0</v>
      </c>
      <c r="F20" s="20"/>
      <c r="G20" s="20"/>
      <c r="H20" s="20">
        <f t="shared" si="1"/>
        <v>0</v>
      </c>
      <c r="I20" s="45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ht="12.75">
      <c r="D21" s="11" t="s">
        <v>113</v>
      </c>
      <c r="E21" s="27">
        <f t="shared" si="0"/>
        <v>0</v>
      </c>
      <c r="F21" s="20"/>
      <c r="G21" s="20"/>
      <c r="H21" s="20">
        <f t="shared" si="1"/>
        <v>0</v>
      </c>
      <c r="I21" s="45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ht="12.75">
      <c r="D22" s="11" t="s">
        <v>114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45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5" ht="12.75">
      <c r="D23" s="11" t="s">
        <v>57</v>
      </c>
      <c r="E23" s="27"/>
      <c r="F23" s="20">
        <f>SUM(F17:F21)-SUM(G17:G21)</f>
        <v>0</v>
      </c>
      <c r="G23" s="20">
        <f>SUM(G17:G21)-SUM(F17:F21)</f>
        <v>0</v>
      </c>
      <c r="H23" s="20"/>
      <c r="I23" s="45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6:15" ht="12.75">
      <c r="F24" s="11" t="s">
        <v>58</v>
      </c>
      <c r="G24" s="13"/>
      <c r="H24" s="8"/>
      <c r="I24" s="8"/>
      <c r="J24" s="11" t="s">
        <v>59</v>
      </c>
      <c r="K24" s="13"/>
      <c r="L24" s="8"/>
      <c r="M24" s="8"/>
      <c r="N24" s="11" t="s">
        <v>60</v>
      </c>
      <c r="O24" s="13"/>
    </row>
    <row r="26" ht="12.75">
      <c r="F26" s="26" t="s">
        <v>227</v>
      </c>
    </row>
    <row r="27" ht="12.75">
      <c r="F27" s="26" t="s">
        <v>228</v>
      </c>
    </row>
    <row r="28" ht="12.75">
      <c r="F28" s="49" t="s">
        <v>229</v>
      </c>
    </row>
  </sheetData>
  <sheetProtection/>
  <mergeCells count="4">
    <mergeCell ref="C4:D4"/>
    <mergeCell ref="B11:D11"/>
    <mergeCell ref="B9:D9"/>
    <mergeCell ref="B10:D1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1.421875" style="0" customWidth="1"/>
    <col min="2" max="3" width="18.00390625" style="0" customWidth="1"/>
    <col min="4" max="4" width="12.57421875" style="0" customWidth="1"/>
    <col min="5" max="5" width="11.421875" style="0" customWidth="1"/>
    <col min="6" max="6" width="20.421875" style="0" customWidth="1"/>
  </cols>
  <sheetData>
    <row r="2" ht="12.75">
      <c r="A2" t="s">
        <v>144</v>
      </c>
    </row>
    <row r="4" spans="1:6" ht="12.75">
      <c r="A4" s="19"/>
      <c r="B4" s="19" t="s">
        <v>2</v>
      </c>
      <c r="C4" s="19" t="s">
        <v>3</v>
      </c>
      <c r="D4" s="19" t="s">
        <v>4</v>
      </c>
      <c r="E4" s="19"/>
      <c r="F4" s="19" t="s">
        <v>5</v>
      </c>
    </row>
    <row r="5" spans="1:6" ht="18" customHeight="1">
      <c r="A5" s="19" t="s">
        <v>10</v>
      </c>
      <c r="B5" s="19" t="str">
        <f>IF('AA'!$R$9=1,'AA'!$B$9,IF('AA'!$R$10=1,'AA'!$B$10,IF('AA'!$R$11=1,'AA'!$B$11,IF('AA'!$R$12=1,'AA'!$B$12," "))))</f>
        <v> </v>
      </c>
      <c r="C5" s="19" t="str">
        <f>IF('AA'!$R$9=2,'AA'!$B$9,IF('AA'!$R$10=2,'AA'!$B$10,IF('AA'!$R$11=2,'AA'!$B$11,IF('AA'!$R$12=2,'AA'!$B$12," "))))</f>
        <v> </v>
      </c>
      <c r="D5" s="19" t="str">
        <f>IF('AA'!$R$9=3,'AA'!$B$9,IF('AA'!$R$10=3,'AA'!$B$10,IF('AA'!$R$11=3,'AA'!$B$11,IF('AA'!$R$12=3,'AA'!$B$12," "))))</f>
        <v> </v>
      </c>
      <c r="E5" s="19"/>
      <c r="F5" s="19" t="str">
        <f>IF('AA'!$R$9=4,'AA'!$B$9,IF('AA'!$R$10=4,'AA'!$B$10,IF('AA'!$R$11=4,'AA'!$B$11,IF('AA'!$R$12=4,'AA'!$B$12," "))))</f>
        <v> </v>
      </c>
    </row>
    <row r="6" spans="1:6" ht="18" customHeight="1">
      <c r="A6" s="56" t="s">
        <v>11</v>
      </c>
      <c r="B6" s="19" t="str">
        <f>IF('BB'!$R$9=1,'BB'!$B$9,IF('BB'!$R$10=1,'BB'!$B$10,IF('BB'!$R$11=1,'BB'!$B$11,IF('BB'!$R$12=1,'BB'!$B$12," "))))</f>
        <v> </v>
      </c>
      <c r="C6" s="19" t="str">
        <f>IF('BB'!$R$9=2,'BB'!$B$9,IF('BB'!$R$10=2,'BB'!$B$10,IF('BB'!$R$11=2,'BB'!$B$11,IF('BB'!$R$12=2,'BB'!$B$12," "))))</f>
        <v> </v>
      </c>
      <c r="D6" s="19" t="str">
        <f>IF('BB'!$R$9=3,'BB'!$B$9,IF('BB'!$R$10=3,'BB'!$B$10,IF('BB'!$R$11=3,'BB'!$B$11,IF('BB'!$R$12=3,'BB'!$B$12," "))))</f>
        <v> </v>
      </c>
      <c r="E6" s="19"/>
      <c r="F6" s="19" t="str">
        <f>IF('BB'!$R$9=4,'BB'!$B$9,IF('BB'!$R$10=4,'BB'!$B$10,IF('BB'!$R$11=4,'BB'!$B$11,IF('BB'!$R$12=4,'BB'!$B$12," "))))</f>
        <v> </v>
      </c>
    </row>
    <row r="7" spans="1:6" ht="18" customHeight="1">
      <c r="A7" s="56" t="s">
        <v>12</v>
      </c>
      <c r="B7" s="19" t="str">
        <f>IF('CC'!$R$9=1,'CC'!$B$9,IF('CC'!$R$10=1,'CC'!$B$10,IF('CC'!$R$11=1,'CC'!$B$11,IF('CC'!$R$12=1,'CC'!$B$12," "))))</f>
        <v> </v>
      </c>
      <c r="C7" s="19" t="str">
        <f>IF('CC'!$R$9=2,'CC'!$B$9,IF('CC'!$R$10=2,'CC'!$B$10,IF('CC'!$R$11=2,'CC'!$B$11,IF('CC'!$R$12=2,'CC'!$B$12," "))))</f>
        <v> </v>
      </c>
      <c r="D7" s="19" t="str">
        <f>IF('CC'!$R$9=3,'CC'!$B$9,IF('CC'!$R$10=3,'CC'!$B$10,IF('CC'!$R$11=3,'CC'!$B$11,IF('CC'!$R$12=3,'CC'!$B$12," "))))</f>
        <v> </v>
      </c>
      <c r="E7" s="19"/>
      <c r="F7" s="19" t="str">
        <f>IF('CC'!$R$9=4,'CC'!$B$9,IF('CC'!$R$10=4,'CC'!$B$10,IF('CC'!$R$11=4,'CC'!$B$11,IF('CC'!$R$12=4,'CC'!$B$12," "))))</f>
        <v> </v>
      </c>
    </row>
    <row r="8" spans="1:6" ht="18" customHeight="1">
      <c r="A8" s="56" t="s">
        <v>72</v>
      </c>
      <c r="B8" s="19" t="str">
        <f>IF('DD'!$R$9=1,'DD'!$B$9,IF('DD'!$R$10=1,'DD'!$B$10,IF('DD'!$R$11=1,'DD'!$B$11,IF('DD'!$R$12=1,'DD'!$B$12," "))))</f>
        <v> </v>
      </c>
      <c r="C8" s="19" t="str">
        <f>IF('DD'!$R$9=2,'DD'!$B$9,IF('DD'!$R$10=2,'DD'!$B$10,IF('DD'!$R$11=2,'DD'!$B$11,IF('DD'!$R$12=2,'DD'!$B$12," "))))</f>
        <v> </v>
      </c>
      <c r="D8" s="19" t="str">
        <f>IF('DD'!$R$9=3,'DD'!$B$9,IF('DD'!$R$10=3,'DD'!$B$10,IF('DD'!$R$11=3,'DD'!$B$11,IF('DD'!$R$12=3,'DD'!$B$12," "))))</f>
        <v> </v>
      </c>
      <c r="E8" s="19"/>
      <c r="F8" s="19" t="str">
        <f>IF('D2'!$R$9=4,'D2'!$B$9,IF('D2'!$R$10=4,'D2'!$B$10,IF('D2'!$R$11=4,'D2'!$B$11,IF('D2'!$R$12=4,'D2'!$B$12," "))))</f>
        <v> </v>
      </c>
    </row>
    <row r="9" spans="1:6" ht="12.75">
      <c r="A9" s="56" t="s">
        <v>116</v>
      </c>
      <c r="B9" s="19" t="str">
        <f>IF('EE'!$R$9=1,'EE'!$B$9,IF('EE'!$R$10=1,'EE'!$B$10,IF('EE'!$R$11=1,'EE'!$B$11,IF('EE'!$R$12=1,'EE'!$B$12," "))))</f>
        <v> </v>
      </c>
      <c r="C9" s="19" t="str">
        <f>IF('EE'!$R$9=2,'EE'!$B$9,IF('EE'!$R$10=2,'EE'!$B$10,IF('EE'!$R$11=2,'EE'!$B$11,IF('EE'!$R$12=2,'EE'!$B$12," "))))</f>
        <v> </v>
      </c>
      <c r="D9" s="19" t="str">
        <f>IF('EE'!$R$9=3,'EE'!$B$9,IF('EE'!$R$10=3,'EE'!$B$10,IF('EE'!$R$11=3,'EE'!$B$11,IF('EE'!$R$12=3,'EE'!$B$12," "))))</f>
        <v> </v>
      </c>
      <c r="E9" s="19"/>
      <c r="F9" s="19"/>
    </row>
    <row r="10" spans="1:6" ht="12.75">
      <c r="A10" s="56" t="s">
        <v>153</v>
      </c>
      <c r="B10" s="19" t="str">
        <f>IF('FF'!$R$9=1,'FF'!$B$9,IF('FF'!$R$10=1,'FF'!$B$10,IF('FF'!$R$11=1,'FF'!$B$11,IF('FF'!$R$12=1,'FF'!$B$12," "))))</f>
        <v> </v>
      </c>
      <c r="C10" s="19" t="str">
        <f>IF('FF'!$R$9=2,'FF'!$B$9,IF('FF'!$R$10=2,'FF'!$B$10,IF('FF'!$R$11=2,'FF'!$B$11,IF('FF'!$R$12=2,'FF'!$B$12," "))))</f>
        <v> </v>
      </c>
      <c r="D10" s="19" t="str">
        <f>IF('FF'!$R$9=3,'FF'!$B$9,IF('FF'!$R$10=3,'FF'!$B$10,IF('FF'!$R$11=3,'FF'!$B$11,IF('FF'!$R$12=3,'FF'!$B$12," "))))</f>
        <v> </v>
      </c>
      <c r="E10" s="19"/>
      <c r="F10" s="19"/>
    </row>
  </sheetData>
  <sheetProtection/>
  <printOptions gridLines="1"/>
  <pageMargins left="0.31" right="0.569444444444444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28"/>
  <sheetViews>
    <sheetView showZeros="0" zoomScalePageLayoutView="0" workbookViewId="0" topLeftCell="A1">
      <selection activeCell="Z12" sqref="Z12"/>
    </sheetView>
  </sheetViews>
  <sheetFormatPr defaultColWidth="8.8515625" defaultRowHeight="12.75"/>
  <cols>
    <col min="1" max="1" width="6.7109375" style="0" customWidth="1"/>
    <col min="2" max="2" width="9.140625" style="5" customWidth="1"/>
    <col min="3" max="4" width="8.8515625" style="0" customWidth="1"/>
    <col min="5" max="5" width="9.140625" style="0" hidden="1" customWidth="1"/>
    <col min="6" max="7" width="6.7109375" style="0" customWidth="1"/>
    <col min="8" max="9" width="9.140625" style="0" hidden="1" customWidth="1"/>
    <col min="10" max="11" width="6.7109375" style="0" customWidth="1"/>
    <col min="12" max="13" width="9.140625" style="0" hidden="1" customWidth="1"/>
    <col min="14" max="15" width="6.7109375" style="0" customWidth="1"/>
    <col min="16" max="17" width="9.140625" style="0" hidden="1" customWidth="1"/>
    <col min="18" max="19" width="6.7109375" style="0" customWidth="1"/>
    <col min="20" max="21" width="9.140625" style="0" hidden="1" customWidth="1"/>
    <col min="22" max="23" width="6.7109375" style="0" customWidth="1"/>
    <col min="24" max="25" width="9.140625" style="0" hidden="1" customWidth="1"/>
    <col min="26" max="27" width="6.7109375" style="0" customWidth="1"/>
    <col min="28" max="28" width="9.140625" style="0" hidden="1" customWidth="1"/>
  </cols>
  <sheetData>
    <row r="1" ht="23.25">
      <c r="B1" s="31" t="str">
        <f>Info!$A$1</f>
        <v>Tournament Name</v>
      </c>
    </row>
    <row r="2" spans="2:11" ht="15.75">
      <c r="B2" t="s">
        <v>21</v>
      </c>
      <c r="C2" s="29" t="str">
        <f>Info!$A$2</f>
        <v>Date 1</v>
      </c>
      <c r="G2" s="4" t="s">
        <v>20</v>
      </c>
      <c r="J2" s="70" t="str">
        <f>VLOOKUP($J$4,Info,2,FALSE)</f>
        <v>Pool A </v>
      </c>
      <c r="K2" s="71"/>
    </row>
    <row r="3" ht="12.75">
      <c r="B3"/>
    </row>
    <row r="4" spans="2:10" ht="15.75">
      <c r="B4" t="s">
        <v>27</v>
      </c>
      <c r="C4" s="3" t="str">
        <f>VLOOKUP($J$4,Info,3,FALSE)</f>
        <v>Age/Division</v>
      </c>
      <c r="D4" s="3"/>
      <c r="G4" s="4" t="s">
        <v>28</v>
      </c>
      <c r="J4" s="3">
        <v>1</v>
      </c>
    </row>
    <row r="5" ht="12.75"/>
    <row r="6" ht="12.75"/>
    <row r="7" spans="6:18" ht="12.75">
      <c r="F7" s="6" t="s">
        <v>29</v>
      </c>
      <c r="G7" s="7"/>
      <c r="H7" s="8"/>
      <c r="I7" s="8"/>
      <c r="J7" s="6" t="s">
        <v>90</v>
      </c>
      <c r="K7" s="7"/>
      <c r="L7" s="8"/>
      <c r="M7" s="8"/>
      <c r="N7" s="9" t="s">
        <v>97</v>
      </c>
      <c r="O7" s="9" t="s">
        <v>31</v>
      </c>
      <c r="P7" s="10"/>
      <c r="Q7" s="10"/>
      <c r="R7" s="9" t="s">
        <v>32</v>
      </c>
    </row>
    <row r="8" spans="2:18" ht="12.75">
      <c r="B8" s="32" t="s">
        <v>33</v>
      </c>
      <c r="C8" s="12"/>
      <c r="D8" s="13"/>
      <c r="F8" s="14" t="s">
        <v>34</v>
      </c>
      <c r="G8" s="14" t="s">
        <v>35</v>
      </c>
      <c r="H8" s="15"/>
      <c r="I8" s="15"/>
      <c r="J8" s="14" t="s">
        <v>34</v>
      </c>
      <c r="K8" s="14" t="s">
        <v>35</v>
      </c>
      <c r="L8" s="8"/>
      <c r="M8" s="8"/>
      <c r="N8" s="6"/>
      <c r="O8" s="16"/>
      <c r="P8" s="16"/>
      <c r="Q8" s="16"/>
      <c r="R8" s="7"/>
    </row>
    <row r="9" spans="1:22" ht="18" customHeight="1">
      <c r="A9">
        <v>1</v>
      </c>
      <c r="B9" s="67" t="str">
        <f>VLOOKUP($J$4,Info,5,FALSE)</f>
        <v>Seed #1</v>
      </c>
      <c r="C9" s="68"/>
      <c r="D9" s="69"/>
      <c r="F9" s="20">
        <f>SUM(E22,M22,Y22)</f>
        <v>0</v>
      </c>
      <c r="G9" s="20">
        <f>SUM(H22,P22,AB22)</f>
        <v>0</v>
      </c>
      <c r="H9" s="20"/>
      <c r="I9" s="20"/>
      <c r="J9" s="20">
        <f>SUM(F21,N21,Z21)</f>
        <v>0</v>
      </c>
      <c r="K9" s="20">
        <f>SUM(G21,O21,AA21)</f>
        <v>0</v>
      </c>
      <c r="L9" s="20"/>
      <c r="M9" s="20"/>
      <c r="N9" s="37" t="e">
        <f>(J9/(J9+K9))</f>
        <v>#DIV/0!</v>
      </c>
      <c r="O9" s="20">
        <f>SUM(F22,N22,Z22)</f>
        <v>0</v>
      </c>
      <c r="P9" s="20"/>
      <c r="Q9" s="20"/>
      <c r="R9" s="20"/>
      <c r="V9" t="s">
        <v>48</v>
      </c>
    </row>
    <row r="10" spans="1:22" ht="18" customHeight="1">
      <c r="A10">
        <v>2</v>
      </c>
      <c r="B10" s="67" t="str">
        <f>VLOOKUP($J$4,Info,6,FALSE)</f>
        <v>Seed #12</v>
      </c>
      <c r="C10" s="68"/>
      <c r="D10" s="69"/>
      <c r="F10" s="20">
        <f>SUM(I22,Q22,AB22)</f>
        <v>0</v>
      </c>
      <c r="G10" s="20">
        <f>SUM(L22,T22,Y22)</f>
        <v>0</v>
      </c>
      <c r="H10" s="20"/>
      <c r="I10" s="20"/>
      <c r="J10" s="20">
        <f>SUM(J21,R21,AA21)</f>
        <v>0</v>
      </c>
      <c r="K10" s="20">
        <f>SUM(K21,S21,Z21)</f>
        <v>0</v>
      </c>
      <c r="L10" s="20"/>
      <c r="M10" s="20"/>
      <c r="N10" s="37" t="e">
        <f>(J10/(J10+K10))</f>
        <v>#DIV/0!</v>
      </c>
      <c r="O10" s="20">
        <f>SUM(J22,R22,AA22)</f>
        <v>0</v>
      </c>
      <c r="P10" s="20"/>
      <c r="Q10" s="20"/>
      <c r="R10" s="20"/>
      <c r="V10" t="s">
        <v>48</v>
      </c>
    </row>
    <row r="11" spans="1:18" ht="18" customHeight="1">
      <c r="A11">
        <v>3</v>
      </c>
      <c r="B11" s="67" t="str">
        <f>VLOOKUP($J$4,Info,7,FALSE)</f>
        <v>Seed #13</v>
      </c>
      <c r="C11" s="68"/>
      <c r="D11" s="69"/>
      <c r="F11" s="20">
        <f>SUM(H22,T22,U22)</f>
        <v>0</v>
      </c>
      <c r="G11" s="20">
        <f>SUM(E22,Q22,X22)</f>
        <v>0</v>
      </c>
      <c r="H11" s="20"/>
      <c r="I11" s="20"/>
      <c r="J11" s="20">
        <f>SUM(G21,S21,V21)</f>
        <v>0</v>
      </c>
      <c r="K11" s="20">
        <f>SUM(F21,R21,W21)</f>
        <v>0</v>
      </c>
      <c r="L11" s="20"/>
      <c r="M11" s="20"/>
      <c r="N11" s="37" t="e">
        <f>(J11/(J11+K11))</f>
        <v>#DIV/0!</v>
      </c>
      <c r="O11" s="20">
        <f>SUM(G22,S22,V22)</f>
        <v>0</v>
      </c>
      <c r="P11" s="20"/>
      <c r="Q11" s="20"/>
      <c r="R11" s="20"/>
    </row>
    <row r="12" spans="1:18" ht="18" customHeight="1">
      <c r="A12">
        <v>4</v>
      </c>
      <c r="B12" s="67" t="str">
        <f>VLOOKUP($J$4,Info,8,FALSE)</f>
        <v>Seed #21</v>
      </c>
      <c r="C12" s="68"/>
      <c r="D12" s="69"/>
      <c r="F12" s="20">
        <f>SUM(L22,P22,X22)</f>
        <v>0</v>
      </c>
      <c r="G12" s="20">
        <f>SUM(I22,M22,U22)</f>
        <v>0</v>
      </c>
      <c r="H12" s="20"/>
      <c r="I12" s="20"/>
      <c r="J12" s="20">
        <f>SUM(K21,O21,W21)</f>
        <v>0</v>
      </c>
      <c r="K12" s="20">
        <f>SUM(J21,N21,V21)</f>
        <v>0</v>
      </c>
      <c r="L12" s="20"/>
      <c r="M12" s="20"/>
      <c r="N12" s="37" t="e">
        <f>(J12/(J12+K12))</f>
        <v>#DIV/0!</v>
      </c>
      <c r="O12" s="20">
        <f>SUM(K22,O22,W22)</f>
        <v>0</v>
      </c>
      <c r="P12" s="20"/>
      <c r="Q12" s="20"/>
      <c r="R12" s="20"/>
    </row>
    <row r="14" ht="12.75"/>
    <row r="15" ht="12.75"/>
    <row r="16" spans="6:27" ht="12.75">
      <c r="F16" s="6" t="s">
        <v>36</v>
      </c>
      <c r="G16" s="7"/>
      <c r="H16" s="8"/>
      <c r="I16" s="8"/>
      <c r="J16" s="6" t="s">
        <v>37</v>
      </c>
      <c r="K16" s="7"/>
      <c r="L16" s="8"/>
      <c r="M16" s="8"/>
      <c r="N16" s="6" t="s">
        <v>38</v>
      </c>
      <c r="O16" s="7"/>
      <c r="P16" s="8"/>
      <c r="Q16" s="8"/>
      <c r="R16" s="6" t="s">
        <v>39</v>
      </c>
      <c r="S16" s="7"/>
      <c r="T16" s="8"/>
      <c r="U16" s="8"/>
      <c r="V16" s="6" t="s">
        <v>40</v>
      </c>
      <c r="W16" s="7"/>
      <c r="X16" s="8"/>
      <c r="Y16" s="8"/>
      <c r="Z16" s="6" t="s">
        <v>41</v>
      </c>
      <c r="AA16" s="7"/>
    </row>
    <row r="17" spans="6:27" ht="12.75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>
      <c r="D18" s="10" t="s">
        <v>91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>
      <c r="D19" s="10" t="s">
        <v>92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>
      <c r="D20" s="10" t="s">
        <v>93</v>
      </c>
      <c r="E20">
        <f>IF(F20&gt;G20,1,0)</f>
        <v>0</v>
      </c>
      <c r="F20" s="20">
        <v>0</v>
      </c>
      <c r="G20" s="20">
        <v>0</v>
      </c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7" ht="18" customHeight="1">
      <c r="D21" s="10" t="s">
        <v>98</v>
      </c>
      <c r="F21" s="20">
        <f>SUM(E18:E20)</f>
        <v>0</v>
      </c>
      <c r="G21" s="20">
        <f>SUM(H18:H20)</f>
        <v>0</v>
      </c>
      <c r="H21" s="20"/>
      <c r="I21" s="20"/>
      <c r="J21" s="20">
        <f>SUM(I18:I20)</f>
        <v>0</v>
      </c>
      <c r="K21" s="20">
        <f>SUM(L18:L20)</f>
        <v>0</v>
      </c>
      <c r="L21" s="20"/>
      <c r="M21" s="20"/>
      <c r="N21" s="20">
        <f>SUM(M18:M20)</f>
        <v>0</v>
      </c>
      <c r="O21" s="20">
        <f>SUM(P18:P20)</f>
        <v>0</v>
      </c>
      <c r="P21" s="20"/>
      <c r="Q21" s="20"/>
      <c r="R21" s="20">
        <f>SUM(Q18:Q20)</f>
        <v>0</v>
      </c>
      <c r="S21" s="20">
        <f>SUM(T18:T20)</f>
        <v>0</v>
      </c>
      <c r="T21" s="20"/>
      <c r="U21" s="20"/>
      <c r="V21" s="20">
        <f>SUM(U18:U20)</f>
        <v>0</v>
      </c>
      <c r="W21" s="20">
        <f>SUM(X18:X20)</f>
        <v>0</v>
      </c>
      <c r="X21" s="20"/>
      <c r="Y21" s="20"/>
      <c r="Z21" s="20">
        <f>SUM(Y18:Y20)</f>
        <v>0</v>
      </c>
      <c r="AA21" s="20">
        <f>SUM(AB18:AB20)</f>
        <v>0</v>
      </c>
    </row>
    <row r="22" spans="4:28" ht="18" customHeight="1">
      <c r="D22" s="10" t="s">
        <v>42</v>
      </c>
      <c r="E22">
        <f>IF(F21&gt;G21,1,0)</f>
        <v>0</v>
      </c>
      <c r="F22" s="20">
        <f>SUM(F18:F20)-SUM(G18:G20)</f>
        <v>0</v>
      </c>
      <c r="G22" s="20">
        <f>SUM(G18:G20)-SUM(F18:F20)</f>
        <v>0</v>
      </c>
      <c r="H22" s="20">
        <f>IF(G21&gt;F21,1,0)</f>
        <v>0</v>
      </c>
      <c r="I22" s="20">
        <f>IF(J21&gt;K21,1,0)</f>
        <v>0</v>
      </c>
      <c r="J22" s="20">
        <f>SUM(J18:J20)-SUM(K18:K20)</f>
        <v>0</v>
      </c>
      <c r="K22" s="20">
        <f>SUM(K18:K20)-SUM(J18:J20)</f>
        <v>0</v>
      </c>
      <c r="L22" s="20">
        <f>IF(K21&gt;J21,1,0)</f>
        <v>0</v>
      </c>
      <c r="M22" s="20">
        <f>IF(N21&gt;O21,1,0)</f>
        <v>0</v>
      </c>
      <c r="N22" s="20">
        <f>SUM(N18:N20)-SUM(O18:O20)</f>
        <v>0</v>
      </c>
      <c r="O22" s="20">
        <f>SUM(O18:O20)-SUM(N18:N20)</f>
        <v>0</v>
      </c>
      <c r="P22" s="20">
        <f>IF(O21&gt;N21,1,0)</f>
        <v>0</v>
      </c>
      <c r="Q22" s="20">
        <f>IF(R21&gt;S21,1,0)</f>
        <v>0</v>
      </c>
      <c r="R22" s="20">
        <f>SUM(R18:R20)-SUM(S18:S20)</f>
        <v>0</v>
      </c>
      <c r="S22" s="20">
        <f>SUM(S18:S20)-SUM(R18:R20)</f>
        <v>0</v>
      </c>
      <c r="T22" s="20">
        <f>IF(S21&gt;R21,1,0)</f>
        <v>0</v>
      </c>
      <c r="U22" s="20">
        <f>IF(V21&gt;W21,1,0)</f>
        <v>0</v>
      </c>
      <c r="V22" s="20">
        <f>SUM(V18:V20)-SUM(W18:W20)</f>
        <v>0</v>
      </c>
      <c r="W22" s="20">
        <f>SUM(W18:W20)-SUM(V18:V20)</f>
        <v>0</v>
      </c>
      <c r="X22" s="20">
        <f>IF(W21&gt;V21,1,0)</f>
        <v>0</v>
      </c>
      <c r="Y22" s="20">
        <f>IF(Z21&gt;AA21,1,0)</f>
        <v>0</v>
      </c>
      <c r="Z22" s="20">
        <f>SUM(Z18:Z20)-SUM(AA18:AA20)</f>
        <v>0</v>
      </c>
      <c r="AA22" s="20">
        <f>SUM(AA18:AA20)-SUM(Z18:Z20)</f>
        <v>0</v>
      </c>
      <c r="AB22">
        <f>IF(AA21&gt;Z21,1,0)</f>
        <v>0</v>
      </c>
    </row>
    <row r="23" spans="6:27" ht="12.75">
      <c r="F23" s="11" t="s">
        <v>43</v>
      </c>
      <c r="G23" s="13"/>
      <c r="H23" s="8"/>
      <c r="I23" s="8"/>
      <c r="J23" s="11" t="s">
        <v>44</v>
      </c>
      <c r="K23" s="13"/>
      <c r="L23" s="8"/>
      <c r="M23" s="8"/>
      <c r="N23" s="11" t="s">
        <v>45</v>
      </c>
      <c r="O23" s="13"/>
      <c r="P23" s="8"/>
      <c r="Q23" s="8"/>
      <c r="R23" s="11" t="s">
        <v>46</v>
      </c>
      <c r="S23" s="13"/>
      <c r="T23" s="8"/>
      <c r="U23" s="8"/>
      <c r="V23" s="11" t="s">
        <v>43</v>
      </c>
      <c r="W23" s="13"/>
      <c r="X23" s="8"/>
      <c r="Y23" s="8"/>
      <c r="Z23" s="11" t="s">
        <v>47</v>
      </c>
      <c r="AA23" s="13"/>
    </row>
    <row r="25" ht="12.75">
      <c r="F25" s="26" t="s">
        <v>106</v>
      </c>
    </row>
    <row r="26" ht="12.75">
      <c r="F26" s="26" t="s">
        <v>193</v>
      </c>
    </row>
    <row r="27" ht="12.75">
      <c r="F27" s="49" t="s">
        <v>194</v>
      </c>
    </row>
    <row r="28" ht="12.75">
      <c r="F28" s="49" t="s">
        <v>195</v>
      </c>
    </row>
  </sheetData>
  <sheetProtection/>
  <mergeCells count="5">
    <mergeCell ref="B10:D10"/>
    <mergeCell ref="B11:D11"/>
    <mergeCell ref="B12:D12"/>
    <mergeCell ref="J2:K2"/>
    <mergeCell ref="B9:D9"/>
  </mergeCells>
  <printOptions/>
  <pageMargins left="0" right="0" top="0.5" bottom="0.5" header="0.5" footer="0.5"/>
  <pageSetup horizontalDpi="200" verticalDpi="2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B1:M36"/>
  <sheetViews>
    <sheetView zoomScalePageLayoutView="0" workbookViewId="0" topLeftCell="A1">
      <selection activeCell="H19" sqref="H19"/>
    </sheetView>
  </sheetViews>
  <sheetFormatPr defaultColWidth="8.8515625" defaultRowHeight="12.75"/>
  <cols>
    <col min="1" max="11" width="8.8515625" style="0" customWidth="1"/>
    <col min="12" max="12" width="11.00390625" style="0" customWidth="1"/>
    <col min="13" max="13" width="4.28125" style="0" customWidth="1"/>
  </cols>
  <sheetData>
    <row r="1" ht="23.25">
      <c r="B1" s="21" t="str">
        <f>Info!$A$1</f>
        <v>Tournament Name</v>
      </c>
    </row>
    <row r="3" spans="2:3" ht="12.75">
      <c r="B3" s="40" t="s">
        <v>21</v>
      </c>
      <c r="C3" s="54" t="str">
        <f>Info!$C$2</f>
        <v>Date 2</v>
      </c>
    </row>
    <row r="4" spans="2:3" ht="12.75">
      <c r="B4" s="38" t="s">
        <v>22</v>
      </c>
      <c r="C4" s="5" t="str">
        <f>Info!$C$8</f>
        <v>Age/Division</v>
      </c>
    </row>
    <row r="5" spans="2:3" ht="12.75">
      <c r="B5" s="40" t="s">
        <v>23</v>
      </c>
      <c r="C5" s="58" t="s">
        <v>17</v>
      </c>
    </row>
    <row r="6" spans="2:3" ht="12.75">
      <c r="B6" s="40" t="s">
        <v>24</v>
      </c>
      <c r="C6" s="58" t="s">
        <v>124</v>
      </c>
    </row>
    <row r="8" spans="2:4" ht="12.75">
      <c r="B8" s="1"/>
      <c r="C8" s="1"/>
      <c r="D8" s="1"/>
    </row>
    <row r="9" spans="2:7" ht="13.5" thickBot="1">
      <c r="B9" s="1"/>
      <c r="C9" s="1"/>
      <c r="D9" s="1"/>
      <c r="E9" s="22" t="str">
        <f>Info3!$B$5</f>
        <v> </v>
      </c>
      <c r="F9" s="22"/>
      <c r="G9" s="22"/>
    </row>
    <row r="10" spans="2:7" ht="14.25" thickBot="1" thickTop="1">
      <c r="B10" s="1"/>
      <c r="C10" s="1"/>
      <c r="D10" s="1"/>
      <c r="E10" s="59" t="s">
        <v>68</v>
      </c>
      <c r="F10" s="60"/>
      <c r="G10" s="23"/>
    </row>
    <row r="11" spans="2:7" ht="13.5" thickTop="1">
      <c r="B11" s="1"/>
      <c r="C11" s="1"/>
      <c r="D11" s="1"/>
      <c r="G11" s="24"/>
    </row>
    <row r="12" spans="2:10" ht="13.5" thickBot="1">
      <c r="B12" s="22" t="str">
        <f>Info3!$C$6</f>
        <v> </v>
      </c>
      <c r="C12" s="22"/>
      <c r="D12" s="22"/>
      <c r="E12" s="26" t="s">
        <v>119</v>
      </c>
      <c r="F12" s="26" t="s">
        <v>74</v>
      </c>
      <c r="G12" s="24"/>
      <c r="H12" s="22"/>
      <c r="I12" s="22"/>
      <c r="J12" s="22"/>
    </row>
    <row r="13" spans="2:10" ht="13.5" thickTop="1">
      <c r="B13" s="26" t="s">
        <v>70</v>
      </c>
      <c r="D13" s="23"/>
      <c r="E13" s="26" t="s">
        <v>135</v>
      </c>
      <c r="G13" s="24"/>
      <c r="H13" s="50"/>
      <c r="I13" s="1"/>
      <c r="J13" s="23"/>
    </row>
    <row r="14" spans="4:10" ht="12.75">
      <c r="D14" s="24"/>
      <c r="G14" s="24"/>
      <c r="J14" s="24"/>
    </row>
    <row r="15" spans="2:10" ht="13.5" thickBot="1">
      <c r="B15" s="26" t="s">
        <v>119</v>
      </c>
      <c r="C15" s="26" t="s">
        <v>73</v>
      </c>
      <c r="D15" s="24"/>
      <c r="E15" s="22"/>
      <c r="F15" s="22"/>
      <c r="G15" s="25"/>
      <c r="J15" s="24"/>
    </row>
    <row r="16" spans="2:10" ht="13.5" thickTop="1">
      <c r="B16" s="38" t="s">
        <v>122</v>
      </c>
      <c r="D16" s="24"/>
      <c r="E16" s="26"/>
      <c r="J16" s="24"/>
    </row>
    <row r="17" spans="4:10" ht="12.75">
      <c r="D17" s="24"/>
      <c r="E17" s="1"/>
      <c r="F17" s="1"/>
      <c r="G17" s="1"/>
      <c r="J17" s="24"/>
    </row>
    <row r="18" spans="2:11" ht="13.5" thickBot="1">
      <c r="B18" s="22" t="str">
        <f>Info3!$C$7</f>
        <v> </v>
      </c>
      <c r="C18" s="22"/>
      <c r="D18" s="25"/>
      <c r="E18" s="1"/>
      <c r="F18" s="1"/>
      <c r="G18" s="1"/>
      <c r="H18" s="26" t="s">
        <v>119</v>
      </c>
      <c r="I18" s="26" t="s">
        <v>76</v>
      </c>
      <c r="J18" s="24"/>
      <c r="K18" s="22"/>
    </row>
    <row r="19" spans="2:13" ht="13.5" thickTop="1">
      <c r="B19" s="26" t="s">
        <v>26</v>
      </c>
      <c r="E19" s="1"/>
      <c r="F19" s="1"/>
      <c r="G19" s="1"/>
      <c r="H19" s="26" t="s">
        <v>123</v>
      </c>
      <c r="J19" s="24"/>
      <c r="K19" s="46"/>
      <c r="L19" s="41"/>
      <c r="M19" s="41"/>
    </row>
    <row r="20" spans="2:10" ht="12.75">
      <c r="B20" s="1"/>
      <c r="C20" s="1"/>
      <c r="D20" s="1"/>
      <c r="H20" s="50"/>
      <c r="I20" s="1"/>
      <c r="J20" s="24"/>
    </row>
    <row r="21" spans="2:10" ht="12.75">
      <c r="B21" s="47"/>
      <c r="C21" s="1"/>
      <c r="D21" s="1"/>
      <c r="J21" s="24"/>
    </row>
    <row r="22" spans="2:10" ht="13.5" thickBot="1">
      <c r="B22" s="47"/>
      <c r="C22" s="1"/>
      <c r="D22" s="1"/>
      <c r="E22" s="22" t="str">
        <f>Info3!$B$6</f>
        <v> </v>
      </c>
      <c r="F22" s="22"/>
      <c r="G22" s="22"/>
      <c r="J22" s="24"/>
    </row>
    <row r="23" spans="2:10" ht="14.25" thickBot="1" thickTop="1">
      <c r="B23" s="47"/>
      <c r="C23" s="1"/>
      <c r="D23" s="1"/>
      <c r="E23" s="59" t="s">
        <v>69</v>
      </c>
      <c r="F23" s="60"/>
      <c r="G23" s="23"/>
      <c r="J23" s="24"/>
    </row>
    <row r="24" spans="2:10" ht="13.5" thickTop="1">
      <c r="B24" s="1"/>
      <c r="C24" s="1"/>
      <c r="D24" s="1"/>
      <c r="G24" s="24"/>
      <c r="J24" s="24"/>
    </row>
    <row r="25" spans="2:10" ht="13.5" thickBot="1">
      <c r="B25" s="22" t="str">
        <f>Info3!$B$7</f>
        <v> </v>
      </c>
      <c r="C25" s="22"/>
      <c r="D25" s="22"/>
      <c r="E25" s="26" t="s">
        <v>120</v>
      </c>
      <c r="F25" s="26" t="s">
        <v>74</v>
      </c>
      <c r="G25" s="24"/>
      <c r="H25" s="22"/>
      <c r="I25" s="22"/>
      <c r="J25" s="25"/>
    </row>
    <row r="26" spans="2:10" ht="13.5" thickTop="1">
      <c r="B26" s="26" t="s">
        <v>25</v>
      </c>
      <c r="D26" s="23"/>
      <c r="E26" s="26" t="s">
        <v>135</v>
      </c>
      <c r="G26" s="24"/>
      <c r="H26" s="1"/>
      <c r="I26" s="1"/>
      <c r="J26" s="1"/>
    </row>
    <row r="27" spans="4:7" ht="12.75">
      <c r="D27" s="24"/>
      <c r="G27" s="24"/>
    </row>
    <row r="28" spans="2:7" ht="13.5" thickBot="1">
      <c r="B28" s="26" t="s">
        <v>120</v>
      </c>
      <c r="C28" s="26" t="s">
        <v>73</v>
      </c>
      <c r="D28" s="24"/>
      <c r="E28" s="22"/>
      <c r="F28" s="22"/>
      <c r="G28" s="25"/>
    </row>
    <row r="29" spans="2:5" ht="13.5" thickTop="1">
      <c r="B29" s="38" t="s">
        <v>121</v>
      </c>
      <c r="D29" s="24"/>
      <c r="E29" s="26"/>
    </row>
    <row r="30" ht="12.75">
      <c r="D30" s="24"/>
    </row>
    <row r="31" spans="2:4" ht="13.5" thickBot="1">
      <c r="B31" s="22" t="str">
        <f>Info3!$C$5</f>
        <v> </v>
      </c>
      <c r="C31" s="22"/>
      <c r="D31" s="25"/>
    </row>
    <row r="32" spans="2:7" ht="13.5" thickTop="1">
      <c r="B32" s="26" t="s">
        <v>71</v>
      </c>
      <c r="E32" s="1"/>
      <c r="F32" s="1"/>
      <c r="G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8:10" ht="12.75">
      <c r="H36" s="1"/>
      <c r="I36" s="1"/>
      <c r="J36" s="1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B1:M36"/>
  <sheetViews>
    <sheetView zoomScalePageLayoutView="0" workbookViewId="0" topLeftCell="A1">
      <selection activeCell="L24" sqref="L24"/>
    </sheetView>
  </sheetViews>
  <sheetFormatPr defaultColWidth="8.8515625" defaultRowHeight="12.75"/>
  <cols>
    <col min="1" max="11" width="8.8515625" style="0" customWidth="1"/>
    <col min="12" max="12" width="11.00390625" style="0" customWidth="1"/>
    <col min="13" max="13" width="4.28125" style="0" customWidth="1"/>
  </cols>
  <sheetData>
    <row r="1" ht="23.25">
      <c r="B1" s="21" t="str">
        <f>Info!$A$1</f>
        <v>Tournament Name</v>
      </c>
    </row>
    <row r="3" spans="2:3" ht="12.75">
      <c r="B3" s="40" t="s">
        <v>21</v>
      </c>
      <c r="C3" s="54" t="str">
        <f>Info!$C$2</f>
        <v>Date 2</v>
      </c>
    </row>
    <row r="4" spans="2:3" ht="12.75">
      <c r="B4" s="38" t="s">
        <v>22</v>
      </c>
      <c r="C4" s="5" t="str">
        <f>Info!$C$8</f>
        <v>Age/Division</v>
      </c>
    </row>
    <row r="5" spans="2:3" ht="12.75">
      <c r="B5" s="40" t="s">
        <v>23</v>
      </c>
      <c r="C5" s="58" t="s">
        <v>19</v>
      </c>
    </row>
    <row r="6" spans="2:3" ht="12.75">
      <c r="B6" s="40" t="s">
        <v>24</v>
      </c>
      <c r="C6" s="58" t="s">
        <v>129</v>
      </c>
    </row>
    <row r="8" spans="2:4" ht="12.75">
      <c r="B8" s="1"/>
      <c r="C8" s="1"/>
      <c r="D8" s="1"/>
    </row>
    <row r="9" spans="2:7" ht="13.5" thickBot="1">
      <c r="B9" s="1"/>
      <c r="C9" s="1"/>
      <c r="D9" s="1"/>
      <c r="E9" s="22" t="str">
        <f>Info3!$D$5</f>
        <v> </v>
      </c>
      <c r="F9" s="22"/>
      <c r="G9" s="22"/>
    </row>
    <row r="10" spans="2:7" ht="14.25" thickBot="1" thickTop="1">
      <c r="B10" s="1"/>
      <c r="C10" s="1"/>
      <c r="D10" s="1"/>
      <c r="E10" s="59" t="s">
        <v>15</v>
      </c>
      <c r="F10" s="60"/>
      <c r="G10" s="23"/>
    </row>
    <row r="11" spans="2:7" ht="13.5" thickTop="1">
      <c r="B11" s="1"/>
      <c r="C11" s="1"/>
      <c r="D11" s="1"/>
      <c r="G11" s="24"/>
    </row>
    <row r="12" spans="2:10" ht="13.5" thickBot="1">
      <c r="B12" s="22" t="str">
        <f>Info3!$F$7</f>
        <v> </v>
      </c>
      <c r="C12" s="22"/>
      <c r="D12" s="22"/>
      <c r="E12" s="26" t="s">
        <v>127</v>
      </c>
      <c r="F12" s="26" t="s">
        <v>74</v>
      </c>
      <c r="G12" s="24"/>
      <c r="H12" s="22"/>
      <c r="I12" s="22"/>
      <c r="J12" s="22"/>
    </row>
    <row r="13" spans="2:10" ht="13.5" thickTop="1">
      <c r="B13" s="26" t="s">
        <v>185</v>
      </c>
      <c r="D13" s="23"/>
      <c r="E13" s="26" t="s">
        <v>135</v>
      </c>
      <c r="G13" s="24"/>
      <c r="H13" s="50"/>
      <c r="I13" s="1"/>
      <c r="J13" s="23"/>
    </row>
    <row r="14" spans="4:10" ht="12.75">
      <c r="D14" s="24"/>
      <c r="G14" s="24"/>
      <c r="J14" s="24"/>
    </row>
    <row r="15" spans="2:10" ht="13.5" thickBot="1">
      <c r="B15" s="26" t="s">
        <v>127</v>
      </c>
      <c r="C15" s="26" t="s">
        <v>73</v>
      </c>
      <c r="D15" s="24"/>
      <c r="E15" s="22" t="str">
        <f>Info3!$F$6</f>
        <v> </v>
      </c>
      <c r="F15" s="22"/>
      <c r="G15" s="25"/>
      <c r="J15" s="24"/>
    </row>
    <row r="16" spans="2:10" ht="13.5" thickTop="1">
      <c r="B16" s="38" t="s">
        <v>211</v>
      </c>
      <c r="D16" s="24"/>
      <c r="E16" s="26" t="s">
        <v>126</v>
      </c>
      <c r="J16" s="24"/>
    </row>
    <row r="17" spans="4:10" ht="12.75">
      <c r="D17" s="24"/>
      <c r="E17" s="1"/>
      <c r="F17" s="1"/>
      <c r="G17" s="1"/>
      <c r="J17" s="24"/>
    </row>
    <row r="18" spans="2:11" ht="13.5" thickBot="1">
      <c r="B18" s="22" t="str">
        <f>Info3!$F$6</f>
        <v> </v>
      </c>
      <c r="C18" s="22"/>
      <c r="D18" s="25"/>
      <c r="E18" s="1"/>
      <c r="F18" s="1"/>
      <c r="G18" s="1"/>
      <c r="H18" s="26" t="s">
        <v>127</v>
      </c>
      <c r="I18" s="26" t="s">
        <v>76</v>
      </c>
      <c r="J18" s="24"/>
      <c r="K18" s="22"/>
    </row>
    <row r="19" spans="2:13" ht="13.5" thickTop="1">
      <c r="B19" s="26" t="s">
        <v>126</v>
      </c>
      <c r="E19" s="1"/>
      <c r="F19" s="1"/>
      <c r="G19" s="1"/>
      <c r="H19" s="26" t="s">
        <v>123</v>
      </c>
      <c r="J19" s="24"/>
      <c r="K19" s="46"/>
      <c r="L19" s="41"/>
      <c r="M19" s="41"/>
    </row>
    <row r="20" spans="2:10" ht="12.75">
      <c r="B20" s="1"/>
      <c r="C20" s="1"/>
      <c r="D20" s="1"/>
      <c r="H20" s="50"/>
      <c r="I20" s="1"/>
      <c r="J20" s="24"/>
    </row>
    <row r="21" spans="2:10" ht="12.75">
      <c r="B21" s="47"/>
      <c r="C21" s="1"/>
      <c r="D21" s="1"/>
      <c r="J21" s="24"/>
    </row>
    <row r="22" spans="2:10" ht="13.5" thickBot="1">
      <c r="B22" s="47"/>
      <c r="C22" s="1"/>
      <c r="D22" s="1"/>
      <c r="E22" s="22" t="str">
        <f>Info3!$D$6</f>
        <v> </v>
      </c>
      <c r="F22" s="22"/>
      <c r="G22" s="22"/>
      <c r="J22" s="24"/>
    </row>
    <row r="23" spans="2:10" ht="14.25" thickBot="1" thickTop="1">
      <c r="B23" s="47"/>
      <c r="C23" s="1"/>
      <c r="D23" s="1"/>
      <c r="E23" s="59" t="s">
        <v>16</v>
      </c>
      <c r="F23" s="60"/>
      <c r="G23" s="23"/>
      <c r="J23" s="24"/>
    </row>
    <row r="24" spans="2:10" ht="13.5" thickTop="1">
      <c r="B24" s="1"/>
      <c r="C24" s="1"/>
      <c r="D24" s="1"/>
      <c r="G24" s="24"/>
      <c r="J24" s="24"/>
    </row>
    <row r="25" spans="2:10" ht="13.5" thickBot="1">
      <c r="B25" s="22" t="str">
        <f>Info3!$D$7</f>
        <v> </v>
      </c>
      <c r="C25" s="22"/>
      <c r="D25" s="22"/>
      <c r="E25" s="26" t="s">
        <v>75</v>
      </c>
      <c r="F25" s="26" t="s">
        <v>74</v>
      </c>
      <c r="G25" s="24"/>
      <c r="H25" s="22"/>
      <c r="I25" s="22"/>
      <c r="J25" s="25"/>
    </row>
    <row r="26" spans="2:10" ht="13.5" thickTop="1">
      <c r="B26" s="26" t="s">
        <v>9</v>
      </c>
      <c r="D26" s="23"/>
      <c r="E26" s="26" t="s">
        <v>135</v>
      </c>
      <c r="G26" s="24"/>
      <c r="H26" s="1"/>
      <c r="I26" s="1"/>
      <c r="J26" s="1"/>
    </row>
    <row r="27" spans="4:7" ht="12.75">
      <c r="D27" s="24"/>
      <c r="G27" s="24"/>
    </row>
    <row r="28" spans="2:7" ht="13.5" thickBot="1">
      <c r="B28" s="26" t="s">
        <v>75</v>
      </c>
      <c r="C28" s="26" t="s">
        <v>73</v>
      </c>
      <c r="D28" s="24"/>
      <c r="E28" s="22"/>
      <c r="F28" s="22"/>
      <c r="G28" s="25"/>
    </row>
    <row r="29" spans="2:5" ht="13.5" thickTop="1">
      <c r="B29" s="38" t="s">
        <v>128</v>
      </c>
      <c r="D29" s="24"/>
      <c r="E29" s="26"/>
    </row>
    <row r="30" ht="12.75">
      <c r="D30" s="24"/>
    </row>
    <row r="31" spans="2:4" ht="13.5" thickBot="1">
      <c r="B31" s="22" t="str">
        <f>Info3!$F$5</f>
        <v> </v>
      </c>
      <c r="C31" s="22"/>
      <c r="D31" s="25"/>
    </row>
    <row r="32" spans="2:7" ht="13.5" thickTop="1">
      <c r="B32" s="26" t="s">
        <v>125</v>
      </c>
      <c r="E32" s="1"/>
      <c r="F32" s="1"/>
      <c r="G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8:10" ht="12.75">
      <c r="H36" s="1"/>
      <c r="I36" s="1"/>
      <c r="J36" s="1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43"/>
  <sheetViews>
    <sheetView tabSelected="1" zoomScalePageLayoutView="0" workbookViewId="0" topLeftCell="A1">
      <selection activeCell="M26" sqref="M26"/>
    </sheetView>
  </sheetViews>
  <sheetFormatPr defaultColWidth="8.8515625" defaultRowHeight="12.75"/>
  <cols>
    <col min="1" max="14" width="8.8515625" style="0" customWidth="1"/>
    <col min="15" max="15" width="11.00390625" style="0" customWidth="1"/>
    <col min="16" max="16" width="4.28125" style="0" customWidth="1"/>
  </cols>
  <sheetData>
    <row r="1" ht="23.25">
      <c r="E1" s="21" t="str">
        <f>Info!$A$1</f>
        <v>Tournament Name</v>
      </c>
    </row>
    <row r="3" spans="5:6" ht="12.75">
      <c r="E3" s="40" t="s">
        <v>21</v>
      </c>
      <c r="F3" s="54" t="str">
        <f>Info!$C$2</f>
        <v>Date 2</v>
      </c>
    </row>
    <row r="4" spans="5:6" ht="12.75">
      <c r="E4" s="38" t="s">
        <v>22</v>
      </c>
      <c r="F4" s="5" t="str">
        <f>Info!$C$8</f>
        <v>Age/Division</v>
      </c>
    </row>
    <row r="5" spans="5:6" ht="12.75">
      <c r="E5" s="40" t="s">
        <v>23</v>
      </c>
      <c r="F5" s="58" t="s">
        <v>18</v>
      </c>
    </row>
    <row r="6" spans="5:6" ht="12.75">
      <c r="E6" s="40" t="s">
        <v>24</v>
      </c>
      <c r="F6" s="58" t="s">
        <v>192</v>
      </c>
    </row>
    <row r="8" spans="5:7" ht="13.5" thickBot="1">
      <c r="E8" s="22" t="str">
        <f>Info3!$B$8</f>
        <v> </v>
      </c>
      <c r="F8" s="22"/>
      <c r="G8" s="22"/>
    </row>
    <row r="9" spans="5:7" ht="14.25" thickBot="1" thickTop="1">
      <c r="E9" s="59" t="s">
        <v>87</v>
      </c>
      <c r="F9" s="60"/>
      <c r="G9" s="23"/>
    </row>
    <row r="10" ht="13.5" thickTop="1">
      <c r="G10" s="24"/>
    </row>
    <row r="11" spans="2:10" ht="13.5" thickBot="1">
      <c r="B11" s="22" t="str">
        <f>Info3!$C$10</f>
        <v> </v>
      </c>
      <c r="C11" s="22"/>
      <c r="D11" s="22"/>
      <c r="E11" s="26" t="s">
        <v>133</v>
      </c>
      <c r="F11" s="26" t="s">
        <v>74</v>
      </c>
      <c r="G11" s="24"/>
      <c r="H11" s="22"/>
      <c r="I11" s="22"/>
      <c r="J11" s="22"/>
    </row>
    <row r="12" spans="2:10" ht="13.5" thickTop="1">
      <c r="B12" s="61" t="s">
        <v>132</v>
      </c>
      <c r="C12" s="41"/>
      <c r="D12" s="23"/>
      <c r="E12" s="26" t="s">
        <v>135</v>
      </c>
      <c r="G12" s="24"/>
      <c r="H12" s="50"/>
      <c r="I12" s="1"/>
      <c r="J12" s="23"/>
    </row>
    <row r="13" spans="4:10" ht="12.75">
      <c r="D13" s="24"/>
      <c r="G13" s="24"/>
      <c r="H13" s="26"/>
      <c r="J13" s="24"/>
    </row>
    <row r="14" spans="2:10" ht="13.5" thickBot="1">
      <c r="B14" s="26" t="s">
        <v>133</v>
      </c>
      <c r="C14" s="26" t="s">
        <v>73</v>
      </c>
      <c r="D14" s="24"/>
      <c r="E14" s="22"/>
      <c r="F14" s="22"/>
      <c r="G14" s="25"/>
      <c r="H14" s="26"/>
      <c r="J14" s="24"/>
    </row>
    <row r="15" spans="2:10" ht="13.5" thickTop="1">
      <c r="B15" s="38" t="s">
        <v>222</v>
      </c>
      <c r="D15" s="24"/>
      <c r="E15" s="26"/>
      <c r="J15" s="24"/>
    </row>
    <row r="16" spans="4:10" ht="12.75">
      <c r="D16" s="24"/>
      <c r="E16" s="1"/>
      <c r="F16" s="1"/>
      <c r="G16" s="1"/>
      <c r="J16" s="24"/>
    </row>
    <row r="17" spans="2:11" ht="13.5" thickBot="1">
      <c r="B17" s="22" t="str">
        <f>Info3!$C$9</f>
        <v> </v>
      </c>
      <c r="C17" s="22"/>
      <c r="D17" s="25"/>
      <c r="E17" s="1"/>
      <c r="F17" s="1"/>
      <c r="G17" s="1"/>
      <c r="H17" s="26" t="s">
        <v>133</v>
      </c>
      <c r="I17" s="26" t="s">
        <v>76</v>
      </c>
      <c r="J17" s="24"/>
      <c r="K17" s="22"/>
    </row>
    <row r="18" spans="1:13" ht="13.5" thickTop="1">
      <c r="A18" s="26" t="s">
        <v>18</v>
      </c>
      <c r="B18" s="26" t="s">
        <v>187</v>
      </c>
      <c r="E18" s="1"/>
      <c r="F18" s="1"/>
      <c r="G18" s="1"/>
      <c r="H18" s="26" t="s">
        <v>134</v>
      </c>
      <c r="J18" s="24"/>
      <c r="K18" s="46"/>
      <c r="L18" s="41"/>
      <c r="M18" s="41"/>
    </row>
    <row r="19" spans="8:10" ht="12.75">
      <c r="H19" s="50"/>
      <c r="I19" s="1"/>
      <c r="J19" s="24"/>
    </row>
    <row r="20" ht="12.75">
      <c r="J20" s="24"/>
    </row>
    <row r="21" spans="5:10" ht="13.5" thickBot="1">
      <c r="E21" s="22" t="str">
        <f>Info3!$B$9</f>
        <v> </v>
      </c>
      <c r="F21" s="22"/>
      <c r="G21" s="22"/>
      <c r="J21" s="24"/>
    </row>
    <row r="22" spans="5:10" ht="14.25" thickBot="1" thickTop="1">
      <c r="E22" s="59" t="s">
        <v>130</v>
      </c>
      <c r="F22" s="60"/>
      <c r="G22" s="23"/>
      <c r="J22" s="24"/>
    </row>
    <row r="23" spans="7:10" ht="13.5" thickTop="1">
      <c r="G23" s="24"/>
      <c r="J23" s="24"/>
    </row>
    <row r="24" spans="2:10" ht="13.5" thickBot="1">
      <c r="B24" s="22" t="str">
        <f>Info3!$B$10</f>
        <v> </v>
      </c>
      <c r="C24" s="22"/>
      <c r="D24" s="22"/>
      <c r="E24" s="26" t="s">
        <v>189</v>
      </c>
      <c r="F24" s="26" t="s">
        <v>74</v>
      </c>
      <c r="G24" s="24"/>
      <c r="H24" s="22"/>
      <c r="I24" s="22"/>
      <c r="J24" s="25"/>
    </row>
    <row r="25" spans="2:10" ht="13.5" thickTop="1">
      <c r="B25" s="61" t="s">
        <v>186</v>
      </c>
      <c r="C25" s="41"/>
      <c r="D25" s="23"/>
      <c r="E25" s="26" t="s">
        <v>135</v>
      </c>
      <c r="G25" s="24"/>
      <c r="H25" s="1"/>
      <c r="I25" s="1"/>
      <c r="J25" s="1"/>
    </row>
    <row r="26" spans="4:7" ht="12.75">
      <c r="D26" s="24"/>
      <c r="G26" s="24"/>
    </row>
    <row r="27" spans="2:7" ht="13.5" thickBot="1">
      <c r="B27" s="26" t="s">
        <v>189</v>
      </c>
      <c r="C27" s="26" t="s">
        <v>73</v>
      </c>
      <c r="D27" s="24"/>
      <c r="E27" s="22"/>
      <c r="F27" s="22"/>
      <c r="G27" s="25"/>
    </row>
    <row r="28" spans="2:5" ht="13.5" thickTop="1">
      <c r="B28" s="38" t="s">
        <v>223</v>
      </c>
      <c r="D28" s="24"/>
      <c r="E28" s="26"/>
    </row>
    <row r="29" ht="12.75">
      <c r="D29" s="24"/>
    </row>
    <row r="30" spans="2:4" ht="13.5" thickBot="1">
      <c r="B30" s="22" t="str">
        <f>Info3!$C$8</f>
        <v> </v>
      </c>
      <c r="C30" s="22"/>
      <c r="D30" s="25"/>
    </row>
    <row r="31" spans="2:13" ht="13.5" thickTop="1">
      <c r="B31" s="26" t="s">
        <v>88</v>
      </c>
      <c r="E31" s="1"/>
      <c r="F31" s="1"/>
      <c r="G31" s="1"/>
      <c r="H31" s="1"/>
      <c r="I31" s="1"/>
      <c r="J31" s="1"/>
      <c r="K31" s="1"/>
      <c r="L31" s="1"/>
      <c r="M31" s="1"/>
    </row>
    <row r="32" spans="5:13" ht="12.75">
      <c r="E32" s="1"/>
      <c r="F32" s="1"/>
      <c r="G32" s="1"/>
      <c r="H32" s="1"/>
      <c r="I32" s="1"/>
      <c r="J32" s="1"/>
      <c r="K32" s="1"/>
      <c r="L32" s="1"/>
      <c r="M32" s="1"/>
    </row>
    <row r="33" spans="5:13" ht="13.5" thickBot="1">
      <c r="E33" s="22" t="str">
        <f>Info3!$D$10</f>
        <v> </v>
      </c>
      <c r="F33" s="22"/>
      <c r="G33" s="22"/>
      <c r="K33" s="1"/>
      <c r="L33" s="1"/>
      <c r="M33" s="1"/>
    </row>
    <row r="34" spans="5:7" ht="14.25" thickBot="1" thickTop="1">
      <c r="E34" s="59" t="s">
        <v>188</v>
      </c>
      <c r="F34" s="60"/>
      <c r="G34" s="23"/>
    </row>
    <row r="35" ht="13.5" thickTop="1">
      <c r="G35" s="24"/>
    </row>
    <row r="36" spans="1:7" ht="13.5" thickBot="1">
      <c r="A36" s="26" t="s">
        <v>151</v>
      </c>
      <c r="B36" s="22" t="str">
        <f>Info3!$D$9</f>
        <v> </v>
      </c>
      <c r="C36" s="22"/>
      <c r="D36" s="22"/>
      <c r="E36" s="26" t="s">
        <v>189</v>
      </c>
      <c r="F36" s="26" t="s">
        <v>190</v>
      </c>
      <c r="G36" s="24"/>
    </row>
    <row r="37" spans="2:10" ht="13.5" thickTop="1">
      <c r="B37" s="61" t="s">
        <v>131</v>
      </c>
      <c r="C37" s="41"/>
      <c r="D37" s="23"/>
      <c r="E37" s="26" t="s">
        <v>135</v>
      </c>
      <c r="G37" s="24"/>
      <c r="H37" s="46"/>
      <c r="I37" s="41"/>
      <c r="J37" s="41"/>
    </row>
    <row r="38" spans="4:7" ht="12.75">
      <c r="D38" s="24"/>
      <c r="G38" s="24"/>
    </row>
    <row r="39" spans="2:7" ht="13.5" thickBot="1">
      <c r="B39" s="26" t="s">
        <v>189</v>
      </c>
      <c r="C39" s="26" t="s">
        <v>76</v>
      </c>
      <c r="D39" s="24"/>
      <c r="E39" s="22"/>
      <c r="F39" s="22"/>
      <c r="G39" s="25"/>
    </row>
    <row r="40" spans="2:6" ht="13.5" thickTop="1">
      <c r="B40" s="38" t="s">
        <v>191</v>
      </c>
      <c r="D40" s="24"/>
      <c r="E40" s="64"/>
      <c r="F40" s="41"/>
    </row>
    <row r="41" ht="12.75">
      <c r="D41" s="24"/>
    </row>
    <row r="42" spans="2:4" ht="13.5" thickBot="1">
      <c r="B42" s="22" t="str">
        <f>Info3!$D$8</f>
        <v> </v>
      </c>
      <c r="C42" s="22"/>
      <c r="D42" s="25"/>
    </row>
    <row r="43" ht="13.5" thickTop="1">
      <c r="B43" s="26" t="s">
        <v>89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:IV16384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44" t="str">
        <f>VLOOKUP($C$5,Info,2,FALSE)</f>
        <v>Pool C</v>
      </c>
      <c r="D4" s="30"/>
    </row>
    <row r="5" spans="2:3" ht="15.75">
      <c r="B5" s="4" t="s">
        <v>28</v>
      </c>
      <c r="C5" s="38">
        <v>3</v>
      </c>
    </row>
    <row r="6" ht="12.75">
      <c r="Q6" s="2"/>
    </row>
    <row r="7" spans="6:11" ht="12.75">
      <c r="F7" s="6" t="s">
        <v>61</v>
      </c>
      <c r="G7" s="7"/>
      <c r="J7" s="6" t="s">
        <v>62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30</v>
      </c>
      <c r="O8" s="14" t="s">
        <v>63</v>
      </c>
      <c r="Q8" s="9" t="s">
        <v>32</v>
      </c>
      <c r="R8" s="9" t="s">
        <v>32</v>
      </c>
    </row>
    <row r="9" spans="1:18" ht="15.75" customHeight="1">
      <c r="A9" s="27">
        <v>1</v>
      </c>
      <c r="B9" s="67" t="str">
        <f>VLOOKUP($C$5,Info,5,FALSE)</f>
        <v>Seed #3</v>
      </c>
      <c r="C9" s="68"/>
      <c r="D9" s="69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8" t="e">
        <f>J9/(J9+K9)</f>
        <v>#DIV/0!</v>
      </c>
      <c r="O9" s="20">
        <f>SUM(F23,N23)</f>
        <v>0</v>
      </c>
      <c r="Q9" s="19"/>
      <c r="R9" s="19"/>
    </row>
    <row r="10" spans="1:18" ht="15.75" customHeight="1">
      <c r="A10" s="27">
        <v>2</v>
      </c>
      <c r="B10" s="67" t="str">
        <f>VLOOKUP($C$5,Info,6,FALSE)</f>
        <v>Seed #10</v>
      </c>
      <c r="C10" s="68"/>
      <c r="D10" s="69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8" t="e">
        <f>J10/(J10+K10)</f>
        <v>#DIV/0!</v>
      </c>
      <c r="O10" s="20">
        <f>SUM(J23,O23)</f>
        <v>0</v>
      </c>
      <c r="Q10" s="19"/>
      <c r="R10" s="19"/>
    </row>
    <row r="11" spans="1:18" ht="15.75" customHeight="1">
      <c r="A11" s="27">
        <v>3</v>
      </c>
      <c r="B11" s="67" t="str">
        <f>VLOOKUP($C$5,Info,7,FALSE)</f>
        <v>Seed #15</v>
      </c>
      <c r="C11" s="68"/>
      <c r="D11" s="69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8" t="e">
        <f>J11/(J11+K11)</f>
        <v>#DIV/0!</v>
      </c>
      <c r="O11" s="20">
        <f>SUM(G23,K23)</f>
        <v>0</v>
      </c>
      <c r="Q11" s="19"/>
      <c r="R11" s="19"/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67</v>
      </c>
      <c r="E17" s="27">
        <f aca="true" t="shared" si="0" ref="E17:E22">IF(F17&gt;G17,1,0)</f>
        <v>0</v>
      </c>
      <c r="F17" s="20"/>
      <c r="G17" s="20"/>
      <c r="H17" s="20">
        <f aca="true" t="shared" si="1" ref="H17:H22">IF(G17&gt;F17,1,0)</f>
        <v>0</v>
      </c>
      <c r="I17" s="20">
        <f aca="true" t="shared" si="2" ref="I17:I22">IF(J17&gt;K17,1,0)</f>
        <v>0</v>
      </c>
      <c r="J17" s="20"/>
      <c r="K17" s="20"/>
      <c r="L17" s="20">
        <f aca="true" t="shared" si="3" ref="L17:L22">IF(K17&gt;J17,1,0)</f>
        <v>0</v>
      </c>
      <c r="M17" s="20">
        <f aca="true" t="shared" si="4" ref="M17:M22">IF(N17&gt;O17,1,0)</f>
        <v>0</v>
      </c>
      <c r="N17" s="20"/>
      <c r="O17" s="20"/>
      <c r="P17">
        <f aca="true" t="shared" si="5" ref="P17:P22">IF(O17&gt;N17,1,0)</f>
        <v>0</v>
      </c>
    </row>
    <row r="18" spans="4:16" ht="12.75">
      <c r="D18" s="11" t="s">
        <v>52</v>
      </c>
      <c r="E18" s="27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ht="12.75">
      <c r="D19" s="11" t="s">
        <v>53</v>
      </c>
      <c r="E19" s="27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ht="12.75">
      <c r="D20" s="11" t="s">
        <v>54</v>
      </c>
      <c r="E20" s="27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ht="12.75">
      <c r="D21" s="11" t="s">
        <v>55</v>
      </c>
      <c r="E21" s="27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ht="12.75">
      <c r="D22" s="11" t="s">
        <v>56</v>
      </c>
      <c r="E22" s="27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5" ht="12.75">
      <c r="D23" s="11" t="s">
        <v>57</v>
      </c>
      <c r="E23" s="27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6:15" ht="12.75">
      <c r="F24" s="11" t="s">
        <v>58</v>
      </c>
      <c r="G24" s="13"/>
      <c r="H24" s="8"/>
      <c r="I24" s="8"/>
      <c r="J24" s="11" t="s">
        <v>59</v>
      </c>
      <c r="K24" s="13"/>
      <c r="L24" s="8"/>
      <c r="M24" s="8"/>
      <c r="N24" s="11" t="s">
        <v>60</v>
      </c>
      <c r="O24" s="13"/>
    </row>
  </sheetData>
  <sheetProtection/>
  <mergeCells count="3">
    <mergeCell ref="B11:D11"/>
    <mergeCell ref="B9:D9"/>
    <mergeCell ref="B10:D10"/>
  </mergeCells>
  <printOptions/>
  <pageMargins left="0" right="0.2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28"/>
  <sheetViews>
    <sheetView showZeros="0" zoomScalePageLayoutView="0" workbookViewId="0" topLeftCell="A1">
      <selection activeCell="R9" sqref="R9:R12"/>
    </sheetView>
  </sheetViews>
  <sheetFormatPr defaultColWidth="8.8515625" defaultRowHeight="12.75"/>
  <cols>
    <col min="1" max="1" width="6.7109375" style="0" customWidth="1"/>
    <col min="2" max="2" width="9.140625" style="5" customWidth="1"/>
    <col min="3" max="4" width="8.8515625" style="0" customWidth="1"/>
    <col min="5" max="5" width="9.140625" style="0" hidden="1" customWidth="1"/>
    <col min="6" max="7" width="6.7109375" style="0" customWidth="1"/>
    <col min="8" max="9" width="9.140625" style="0" hidden="1" customWidth="1"/>
    <col min="10" max="11" width="6.7109375" style="0" customWidth="1"/>
    <col min="12" max="13" width="9.140625" style="0" hidden="1" customWidth="1"/>
    <col min="14" max="15" width="6.7109375" style="0" customWidth="1"/>
    <col min="16" max="17" width="9.140625" style="0" hidden="1" customWidth="1"/>
    <col min="18" max="19" width="6.7109375" style="0" customWidth="1"/>
    <col min="20" max="21" width="9.140625" style="0" hidden="1" customWidth="1"/>
    <col min="22" max="23" width="6.7109375" style="0" customWidth="1"/>
    <col min="24" max="25" width="9.140625" style="0" hidden="1" customWidth="1"/>
    <col min="26" max="27" width="6.7109375" style="0" customWidth="1"/>
    <col min="28" max="28" width="9.140625" style="0" hidden="1" customWidth="1"/>
  </cols>
  <sheetData>
    <row r="1" ht="23.25">
      <c r="B1" s="31" t="str">
        <f>Info!$A$1</f>
        <v>Tournament Name</v>
      </c>
    </row>
    <row r="2" spans="2:11" ht="15.75">
      <c r="B2" t="s">
        <v>21</v>
      </c>
      <c r="C2" s="29" t="str">
        <f>Info!$A$2</f>
        <v>Date 1</v>
      </c>
      <c r="G2" s="4" t="s">
        <v>20</v>
      </c>
      <c r="J2" s="70" t="str">
        <f>VLOOKUP($J$4,Info,2,FALSE)</f>
        <v>Pool B</v>
      </c>
      <c r="K2" s="71"/>
    </row>
    <row r="3" ht="12.75">
      <c r="B3"/>
    </row>
    <row r="4" spans="2:10" ht="15.75">
      <c r="B4" t="s">
        <v>27</v>
      </c>
      <c r="C4" s="3" t="str">
        <f>VLOOKUP($J$4,Info,3,FALSE)</f>
        <v>Age/Division</v>
      </c>
      <c r="D4" s="3"/>
      <c r="G4" s="4" t="s">
        <v>28</v>
      </c>
      <c r="J4" s="3">
        <v>2</v>
      </c>
    </row>
    <row r="5" ht="12.75"/>
    <row r="6" ht="12.75"/>
    <row r="7" spans="6:18" ht="12.75">
      <c r="F7" s="6" t="s">
        <v>29</v>
      </c>
      <c r="G7" s="7"/>
      <c r="H7" s="8"/>
      <c r="I7" s="8"/>
      <c r="J7" s="6" t="s">
        <v>90</v>
      </c>
      <c r="K7" s="7"/>
      <c r="L7" s="8"/>
      <c r="M7" s="8"/>
      <c r="N7" s="9" t="s">
        <v>97</v>
      </c>
      <c r="O7" s="9" t="s">
        <v>31</v>
      </c>
      <c r="P7" s="10"/>
      <c r="Q7" s="10"/>
      <c r="R7" s="9" t="s">
        <v>32</v>
      </c>
    </row>
    <row r="8" spans="2:18" ht="12.75">
      <c r="B8" s="32" t="s">
        <v>33</v>
      </c>
      <c r="C8" s="12"/>
      <c r="D8" s="13"/>
      <c r="F8" s="14" t="s">
        <v>34</v>
      </c>
      <c r="G8" s="14" t="s">
        <v>35</v>
      </c>
      <c r="H8" s="15"/>
      <c r="I8" s="15"/>
      <c r="J8" s="14" t="s">
        <v>34</v>
      </c>
      <c r="K8" s="14" t="s">
        <v>35</v>
      </c>
      <c r="L8" s="8"/>
      <c r="M8" s="8"/>
      <c r="N8" s="6"/>
      <c r="O8" s="16"/>
      <c r="P8" s="16"/>
      <c r="Q8" s="16"/>
      <c r="R8" s="7"/>
    </row>
    <row r="9" spans="1:22" ht="18" customHeight="1">
      <c r="A9">
        <v>1</v>
      </c>
      <c r="B9" s="67" t="str">
        <f>VLOOKUP($J$4,Info,5,FALSE)</f>
        <v>Seed #2</v>
      </c>
      <c r="C9" s="68"/>
      <c r="D9" s="69"/>
      <c r="F9" s="20">
        <f>SUM(E22,M22,Y22)</f>
        <v>0</v>
      </c>
      <c r="G9" s="20">
        <f>SUM(H22,P22,AB22)</f>
        <v>0</v>
      </c>
      <c r="H9" s="20"/>
      <c r="I9" s="20"/>
      <c r="J9" s="20">
        <f>SUM(F21,N21,Z21)</f>
        <v>0</v>
      </c>
      <c r="K9" s="20">
        <f>SUM(G21,O21,AA21)</f>
        <v>0</v>
      </c>
      <c r="L9" s="20"/>
      <c r="M9" s="20"/>
      <c r="N9" s="37" t="e">
        <f>(J9/(J9+K9))</f>
        <v>#DIV/0!</v>
      </c>
      <c r="O9" s="20">
        <f>SUM(F22,N22,Z22)</f>
        <v>0</v>
      </c>
      <c r="P9" s="20"/>
      <c r="Q9" s="20"/>
      <c r="R9" s="20"/>
      <c r="V9" t="s">
        <v>48</v>
      </c>
    </row>
    <row r="10" spans="1:22" ht="18" customHeight="1">
      <c r="A10">
        <v>2</v>
      </c>
      <c r="B10" s="67" t="str">
        <f>VLOOKUP($J$4,Info,6,FALSE)</f>
        <v>Seed #11</v>
      </c>
      <c r="C10" s="68"/>
      <c r="D10" s="69"/>
      <c r="F10" s="20">
        <f>SUM(I22,Q22,AB22)</f>
        <v>0</v>
      </c>
      <c r="G10" s="20">
        <f>SUM(L22,T22,Y22)</f>
        <v>0</v>
      </c>
      <c r="H10" s="20"/>
      <c r="I10" s="20"/>
      <c r="J10" s="20">
        <f>SUM(J21,R21,AA21)</f>
        <v>0</v>
      </c>
      <c r="K10" s="20">
        <f>SUM(K21,S21,Z21)</f>
        <v>0</v>
      </c>
      <c r="L10" s="20"/>
      <c r="M10" s="20"/>
      <c r="N10" s="37" t="e">
        <f>(J10/(J10+K10))</f>
        <v>#DIV/0!</v>
      </c>
      <c r="O10" s="20">
        <f>SUM(J22,R22,AA22)</f>
        <v>0</v>
      </c>
      <c r="P10" s="20"/>
      <c r="Q10" s="20"/>
      <c r="R10" s="20"/>
      <c r="V10" t="s">
        <v>48</v>
      </c>
    </row>
    <row r="11" spans="1:18" ht="18" customHeight="1">
      <c r="A11">
        <v>3</v>
      </c>
      <c r="B11" s="67" t="str">
        <f>VLOOKUP($J$4,Info,7,FALSE)</f>
        <v>Seed #14</v>
      </c>
      <c r="C11" s="68"/>
      <c r="D11" s="69"/>
      <c r="F11" s="20">
        <f>SUM(H22,T22,U22)</f>
        <v>0</v>
      </c>
      <c r="G11" s="20">
        <f>SUM(E22,Q22,X22)</f>
        <v>0</v>
      </c>
      <c r="H11" s="20"/>
      <c r="I11" s="20"/>
      <c r="J11" s="20">
        <f>SUM(G21,S21,V21)</f>
        <v>0</v>
      </c>
      <c r="K11" s="20">
        <f>SUM(F21,R21,W21)</f>
        <v>0</v>
      </c>
      <c r="L11" s="20"/>
      <c r="M11" s="20"/>
      <c r="N11" s="37" t="e">
        <f>(J11/(J11+K11))</f>
        <v>#DIV/0!</v>
      </c>
      <c r="O11" s="20">
        <f>SUM(G22,S22,V22)</f>
        <v>0</v>
      </c>
      <c r="P11" s="20"/>
      <c r="Q11" s="20"/>
      <c r="R11" s="20"/>
    </row>
    <row r="12" spans="1:18" ht="18" customHeight="1">
      <c r="A12">
        <v>4</v>
      </c>
      <c r="B12" s="67" t="str">
        <f>VLOOKUP($J$4,Info,8,FALSE)</f>
        <v>Seed #20</v>
      </c>
      <c r="C12" s="68"/>
      <c r="D12" s="69"/>
      <c r="F12" s="20">
        <f>SUM(L22,P22,X22)</f>
        <v>0</v>
      </c>
      <c r="G12" s="20">
        <f>SUM(I22,M22,U22)</f>
        <v>0</v>
      </c>
      <c r="H12" s="20"/>
      <c r="I12" s="20"/>
      <c r="J12" s="20">
        <f>SUM(K21,O21,W21)</f>
        <v>0</v>
      </c>
      <c r="K12" s="20">
        <f>SUM(J21,N21,V21)</f>
        <v>0</v>
      </c>
      <c r="L12" s="20"/>
      <c r="M12" s="20"/>
      <c r="N12" s="37" t="e">
        <f>(J12/(J12+K12))</f>
        <v>#DIV/0!</v>
      </c>
      <c r="O12" s="20">
        <f>SUM(K22,O22,W22)</f>
        <v>0</v>
      </c>
      <c r="P12" s="20"/>
      <c r="Q12" s="20"/>
      <c r="R12" s="20"/>
    </row>
    <row r="14" ht="12.75"/>
    <row r="15" ht="12.75"/>
    <row r="16" spans="6:27" ht="12.75">
      <c r="F16" s="6" t="s">
        <v>36</v>
      </c>
      <c r="G16" s="7"/>
      <c r="H16" s="8"/>
      <c r="I16" s="8"/>
      <c r="J16" s="6" t="s">
        <v>37</v>
      </c>
      <c r="K16" s="7"/>
      <c r="L16" s="8"/>
      <c r="M16" s="8"/>
      <c r="N16" s="6" t="s">
        <v>38</v>
      </c>
      <c r="O16" s="7"/>
      <c r="P16" s="8"/>
      <c r="Q16" s="8"/>
      <c r="R16" s="6" t="s">
        <v>39</v>
      </c>
      <c r="S16" s="7"/>
      <c r="T16" s="8"/>
      <c r="U16" s="8"/>
      <c r="V16" s="6" t="s">
        <v>40</v>
      </c>
      <c r="W16" s="7"/>
      <c r="X16" s="8"/>
      <c r="Y16" s="8"/>
      <c r="Z16" s="6" t="s">
        <v>41</v>
      </c>
      <c r="AA16" s="7"/>
    </row>
    <row r="17" spans="6:27" ht="12.75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>
      <c r="D18" s="10" t="s">
        <v>91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>
      <c r="D19" s="10" t="s">
        <v>92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>
      <c r="D20" s="10" t="s">
        <v>93</v>
      </c>
      <c r="E20">
        <f>IF(F20&gt;G20,1,0)</f>
        <v>0</v>
      </c>
      <c r="F20" s="20">
        <v>0</v>
      </c>
      <c r="G20" s="20">
        <v>0</v>
      </c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7" ht="18" customHeight="1">
      <c r="D21" s="10" t="s">
        <v>98</v>
      </c>
      <c r="F21" s="20">
        <f>SUM(E18:E20)</f>
        <v>0</v>
      </c>
      <c r="G21" s="20">
        <f>SUM(H18:H20)</f>
        <v>0</v>
      </c>
      <c r="H21" s="20"/>
      <c r="I21" s="20"/>
      <c r="J21" s="20">
        <f>SUM(I18:I20)</f>
        <v>0</v>
      </c>
      <c r="K21" s="20">
        <f>SUM(L18:L20)</f>
        <v>0</v>
      </c>
      <c r="L21" s="20"/>
      <c r="M21" s="20"/>
      <c r="N21" s="20">
        <f>SUM(M18:M20)</f>
        <v>0</v>
      </c>
      <c r="O21" s="20">
        <f>SUM(P18:P20)</f>
        <v>0</v>
      </c>
      <c r="P21" s="20"/>
      <c r="Q21" s="20"/>
      <c r="R21" s="20">
        <f>SUM(Q18:Q20)</f>
        <v>0</v>
      </c>
      <c r="S21" s="20">
        <f>SUM(T18:T20)</f>
        <v>0</v>
      </c>
      <c r="T21" s="20"/>
      <c r="U21" s="20"/>
      <c r="V21" s="20">
        <f>SUM(U18:U20)</f>
        <v>0</v>
      </c>
      <c r="W21" s="20">
        <f>SUM(X18:X20)</f>
        <v>0</v>
      </c>
      <c r="X21" s="20"/>
      <c r="Y21" s="20"/>
      <c r="Z21" s="20">
        <f>SUM(Y18:Y20)</f>
        <v>0</v>
      </c>
      <c r="AA21" s="20">
        <f>SUM(AB18:AB20)</f>
        <v>0</v>
      </c>
    </row>
    <row r="22" spans="4:28" ht="18" customHeight="1">
      <c r="D22" s="10" t="s">
        <v>42</v>
      </c>
      <c r="E22">
        <f>IF(F21&gt;G21,1,0)</f>
        <v>0</v>
      </c>
      <c r="F22" s="20">
        <f>SUM(F18:F20)-SUM(G18:G20)</f>
        <v>0</v>
      </c>
      <c r="G22" s="20">
        <f>SUM(G18:G20)-SUM(F18:F20)</f>
        <v>0</v>
      </c>
      <c r="H22" s="20">
        <f>IF(G21&gt;F21,1,0)</f>
        <v>0</v>
      </c>
      <c r="I22" s="20">
        <f>IF(J21&gt;K21,1,0)</f>
        <v>0</v>
      </c>
      <c r="J22" s="20">
        <f>SUM(J18:J20)-SUM(K18:K20)</f>
        <v>0</v>
      </c>
      <c r="K22" s="20">
        <f>SUM(K18:K20)-SUM(J18:J20)</f>
        <v>0</v>
      </c>
      <c r="L22" s="20">
        <f>IF(K21&gt;J21,1,0)</f>
        <v>0</v>
      </c>
      <c r="M22" s="20">
        <f>IF(N21&gt;O21,1,0)</f>
        <v>0</v>
      </c>
      <c r="N22" s="20">
        <f>SUM(N18:N20)-SUM(O18:O20)</f>
        <v>0</v>
      </c>
      <c r="O22" s="20">
        <f>SUM(O18:O20)-SUM(N18:N20)</f>
        <v>0</v>
      </c>
      <c r="P22" s="20">
        <f>IF(O21&gt;N21,1,0)</f>
        <v>0</v>
      </c>
      <c r="Q22" s="20">
        <f>IF(R21&gt;S21,1,0)</f>
        <v>0</v>
      </c>
      <c r="R22" s="20">
        <f>SUM(R18:R20)-SUM(S18:S20)</f>
        <v>0</v>
      </c>
      <c r="S22" s="20">
        <f>SUM(S18:S20)-SUM(R18:R20)</f>
        <v>0</v>
      </c>
      <c r="T22" s="20">
        <f>IF(S21&gt;R21,1,0)</f>
        <v>0</v>
      </c>
      <c r="U22" s="20">
        <f>IF(V21&gt;W21,1,0)</f>
        <v>0</v>
      </c>
      <c r="V22" s="20">
        <f>SUM(V18:V20)-SUM(W18:W20)</f>
        <v>0</v>
      </c>
      <c r="W22" s="20">
        <f>SUM(W18:W20)-SUM(V18:V20)</f>
        <v>0</v>
      </c>
      <c r="X22" s="20">
        <f>IF(W21&gt;V21,1,0)</f>
        <v>0</v>
      </c>
      <c r="Y22" s="20">
        <f>IF(Z21&gt;AA21,1,0)</f>
        <v>0</v>
      </c>
      <c r="Z22" s="20">
        <f>SUM(Z18:Z20)-SUM(AA18:AA20)</f>
        <v>0</v>
      </c>
      <c r="AA22" s="20">
        <f>SUM(AA18:AA20)-SUM(Z18:Z20)</f>
        <v>0</v>
      </c>
      <c r="AB22">
        <f>IF(AA21&gt;Z21,1,0)</f>
        <v>0</v>
      </c>
    </row>
    <row r="23" spans="6:27" ht="12.75">
      <c r="F23" s="11" t="s">
        <v>43</v>
      </c>
      <c r="G23" s="13"/>
      <c r="H23" s="8"/>
      <c r="I23" s="8"/>
      <c r="J23" s="11" t="s">
        <v>44</v>
      </c>
      <c r="K23" s="13"/>
      <c r="L23" s="8"/>
      <c r="M23" s="8"/>
      <c r="N23" s="11" t="s">
        <v>45</v>
      </c>
      <c r="O23" s="13"/>
      <c r="P23" s="8"/>
      <c r="Q23" s="8"/>
      <c r="R23" s="11" t="s">
        <v>46</v>
      </c>
      <c r="S23" s="13"/>
      <c r="T23" s="8"/>
      <c r="U23" s="8"/>
      <c r="V23" s="11" t="s">
        <v>43</v>
      </c>
      <c r="W23" s="13"/>
      <c r="X23" s="8"/>
      <c r="Y23" s="8"/>
      <c r="Z23" s="11" t="s">
        <v>47</v>
      </c>
      <c r="AA23" s="13"/>
    </row>
    <row r="25" ht="12.75">
      <c r="F25" s="26" t="s">
        <v>136</v>
      </c>
    </row>
    <row r="26" ht="12.75">
      <c r="F26" s="26" t="s">
        <v>196</v>
      </c>
    </row>
    <row r="27" ht="12.75">
      <c r="F27" s="49" t="s">
        <v>197</v>
      </c>
    </row>
    <row r="28" ht="12.75">
      <c r="F28" s="49" t="s">
        <v>137</v>
      </c>
    </row>
  </sheetData>
  <sheetProtection/>
  <mergeCells count="5">
    <mergeCell ref="J2:K2"/>
    <mergeCell ref="B9:D9"/>
    <mergeCell ref="B10:D10"/>
    <mergeCell ref="B11:D11"/>
    <mergeCell ref="B12:D12"/>
  </mergeCells>
  <printOptions/>
  <pageMargins left="0" right="0" top="0.5" bottom="0.5" header="0.5" footer="0.5"/>
  <pageSetup horizontalDpi="200" verticalDpi="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0"/>
  <sheetViews>
    <sheetView showZeros="0" zoomScalePageLayoutView="0" workbookViewId="0" topLeftCell="A1">
      <selection activeCell="R9" sqref="R9:R12"/>
    </sheetView>
  </sheetViews>
  <sheetFormatPr defaultColWidth="8.8515625" defaultRowHeight="12.75"/>
  <cols>
    <col min="1" max="1" width="6.7109375" style="0" customWidth="1"/>
    <col min="2" max="2" width="9.140625" style="5" customWidth="1"/>
    <col min="3" max="4" width="8.8515625" style="0" customWidth="1"/>
    <col min="5" max="5" width="0" style="0" hidden="1" customWidth="1"/>
    <col min="6" max="7" width="6.7109375" style="0" customWidth="1"/>
    <col min="8" max="9" width="9.140625" style="0" hidden="1" customWidth="1"/>
    <col min="10" max="11" width="6.7109375" style="0" customWidth="1"/>
    <col min="12" max="13" width="9.140625" style="0" hidden="1" customWidth="1"/>
    <col min="14" max="15" width="6.7109375" style="0" customWidth="1"/>
    <col min="16" max="17" width="9.140625" style="0" hidden="1" customWidth="1"/>
    <col min="18" max="19" width="6.7109375" style="0" customWidth="1"/>
    <col min="20" max="21" width="9.140625" style="0" hidden="1" customWidth="1"/>
    <col min="22" max="23" width="6.7109375" style="0" customWidth="1"/>
    <col min="24" max="25" width="9.140625" style="0" hidden="1" customWidth="1"/>
    <col min="26" max="27" width="6.7109375" style="0" customWidth="1"/>
    <col min="28" max="28" width="0" style="0" hidden="1" customWidth="1"/>
  </cols>
  <sheetData>
    <row r="1" spans="2:19" ht="23.25">
      <c r="B1" s="31" t="str">
        <f>Info!$A$1</f>
        <v>Tournament Name</v>
      </c>
      <c r="S1" s="30"/>
    </row>
    <row r="2" spans="2:10" ht="15.75">
      <c r="B2" t="s">
        <v>21</v>
      </c>
      <c r="C2" s="29" t="str">
        <f>Info!$A$2</f>
        <v>Date 1</v>
      </c>
      <c r="G2" s="4" t="s">
        <v>20</v>
      </c>
      <c r="J2" s="5" t="str">
        <f>VLOOKUP($J$4,Info,2,FALSE)</f>
        <v>Pool C</v>
      </c>
    </row>
    <row r="3" ht="12.75">
      <c r="B3"/>
    </row>
    <row r="4" spans="2:10" ht="15.75">
      <c r="B4" t="s">
        <v>27</v>
      </c>
      <c r="C4" s="5" t="str">
        <f>VLOOKUP($J$4,Info,3,FALSE)</f>
        <v>Age/Division</v>
      </c>
      <c r="G4" s="4" t="s">
        <v>28</v>
      </c>
      <c r="J4" s="3">
        <v>3</v>
      </c>
    </row>
    <row r="5" ht="12.75"/>
    <row r="7" spans="6:18" ht="12.75">
      <c r="F7" s="6" t="s">
        <v>29</v>
      </c>
      <c r="G7" s="7"/>
      <c r="H7" s="8"/>
      <c r="I7" s="8"/>
      <c r="J7" s="6" t="s">
        <v>90</v>
      </c>
      <c r="K7" s="7"/>
      <c r="L7" s="8"/>
      <c r="M7" s="8"/>
      <c r="N7" s="9" t="s">
        <v>97</v>
      </c>
      <c r="O7" s="9" t="s">
        <v>31</v>
      </c>
      <c r="P7" s="10"/>
      <c r="Q7" s="10"/>
      <c r="R7" s="9" t="s">
        <v>32</v>
      </c>
    </row>
    <row r="8" spans="2:18" ht="12.75">
      <c r="B8" s="32" t="s">
        <v>33</v>
      </c>
      <c r="C8" s="12"/>
      <c r="D8" s="13"/>
      <c r="F8" s="14" t="s">
        <v>34</v>
      </c>
      <c r="G8" s="14" t="s">
        <v>35</v>
      </c>
      <c r="H8" s="15"/>
      <c r="I8" s="15"/>
      <c r="J8" s="14" t="s">
        <v>34</v>
      </c>
      <c r="K8" s="14" t="s">
        <v>35</v>
      </c>
      <c r="L8" s="8"/>
      <c r="M8" s="8"/>
      <c r="N8" s="6"/>
      <c r="O8" s="16"/>
      <c r="P8" s="16"/>
      <c r="Q8" s="16"/>
      <c r="R8" s="7"/>
    </row>
    <row r="9" spans="1:22" ht="18" customHeight="1">
      <c r="A9">
        <v>1</v>
      </c>
      <c r="B9" s="33" t="str">
        <f>VLOOKUP($J$4,Info,5,FALSE)</f>
        <v>Seed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e">
        <f>(J9/(J9+K9))</f>
        <v>#DIV/0!</v>
      </c>
      <c r="O9" s="20">
        <f>SUM(F24,N24,Z24)</f>
        <v>0</v>
      </c>
      <c r="P9" s="20"/>
      <c r="Q9" s="20"/>
      <c r="R9" s="20"/>
      <c r="V9" t="s">
        <v>48</v>
      </c>
    </row>
    <row r="10" spans="1:18" ht="18" customHeight="1">
      <c r="A10">
        <v>2</v>
      </c>
      <c r="B10" s="33" t="str">
        <f>VLOOKUP($J$4,Info,6,FALSE)</f>
        <v>Seed #10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e">
        <f>(J10/(J10+K10))</f>
        <v>#DIV/0!</v>
      </c>
      <c r="O10" s="20">
        <f>SUM(J24,R24,AA24)</f>
        <v>0</v>
      </c>
      <c r="P10" s="20"/>
      <c r="Q10" s="20"/>
      <c r="R10" s="20"/>
    </row>
    <row r="11" spans="1:18" ht="18" customHeight="1">
      <c r="A11">
        <v>3</v>
      </c>
      <c r="B11" s="33" t="str">
        <f>VLOOKUP($J$4,Info,7,FALSE)</f>
        <v>Seed #15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e">
        <f>(J11/(J11+K11))</f>
        <v>#DIV/0!</v>
      </c>
      <c r="O11" s="20">
        <f>SUM(G24,S24,V24)</f>
        <v>0</v>
      </c>
      <c r="P11" s="20"/>
      <c r="Q11" s="20"/>
      <c r="R11" s="20"/>
    </row>
    <row r="12" spans="1:23" ht="18" customHeight="1">
      <c r="A12">
        <v>4</v>
      </c>
      <c r="B12" s="33" t="str">
        <f>VLOOKUP($J$4,Info,8,FALSE)</f>
        <v>Seed #19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e">
        <f>(J12/(J12+K12))</f>
        <v>#DIV/0!</v>
      </c>
      <c r="O12" s="20">
        <f>SUM(K24,O24,W24)</f>
        <v>0</v>
      </c>
      <c r="P12" s="20"/>
      <c r="Q12" s="20"/>
      <c r="R12" s="20"/>
      <c r="W12" t="s">
        <v>48</v>
      </c>
    </row>
    <row r="14" ht="12.75"/>
    <row r="15" ht="12.75"/>
    <row r="16" spans="6:27" ht="12.75">
      <c r="F16" s="6" t="s">
        <v>36</v>
      </c>
      <c r="G16" s="7"/>
      <c r="H16" s="8"/>
      <c r="I16" s="8"/>
      <c r="J16" s="6" t="s">
        <v>37</v>
      </c>
      <c r="K16" s="7"/>
      <c r="L16" s="8"/>
      <c r="M16" s="8"/>
      <c r="N16" s="6" t="s">
        <v>38</v>
      </c>
      <c r="O16" s="7"/>
      <c r="P16" s="8"/>
      <c r="Q16" s="8"/>
      <c r="R16" s="6" t="s">
        <v>39</v>
      </c>
      <c r="S16" s="7"/>
      <c r="T16" s="8"/>
      <c r="U16" s="8"/>
      <c r="V16" s="6" t="s">
        <v>40</v>
      </c>
      <c r="W16" s="7"/>
      <c r="X16" s="8"/>
      <c r="Y16" s="8"/>
      <c r="Z16" s="6" t="s">
        <v>41</v>
      </c>
      <c r="AA16" s="7"/>
    </row>
    <row r="17" spans="6:27" ht="12.75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>
      <c r="D18" s="10" t="s">
        <v>91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>
      <c r="D19" s="10" t="s">
        <v>92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>
      <c r="D20" s="10" t="s">
        <v>93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>
      <c r="D21" s="10" t="s">
        <v>94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>
      <c r="D22" s="10" t="s">
        <v>95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7" ht="18" customHeight="1">
      <c r="D23" s="10" t="s">
        <v>98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>
      <c r="D24" s="10" t="s">
        <v>42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6:27" ht="12.75">
      <c r="F25" s="11" t="s">
        <v>43</v>
      </c>
      <c r="G25" s="13"/>
      <c r="H25" s="8"/>
      <c r="I25" s="8"/>
      <c r="J25" s="11" t="s">
        <v>44</v>
      </c>
      <c r="K25" s="13"/>
      <c r="L25" s="8"/>
      <c r="M25" s="8"/>
      <c r="N25" s="11" t="s">
        <v>45</v>
      </c>
      <c r="O25" s="13"/>
      <c r="P25" s="8"/>
      <c r="Q25" s="8"/>
      <c r="R25" s="11" t="s">
        <v>46</v>
      </c>
      <c r="S25" s="13"/>
      <c r="T25" s="8"/>
      <c r="U25" s="8"/>
      <c r="V25" s="11" t="s">
        <v>43</v>
      </c>
      <c r="W25" s="13"/>
      <c r="X25" s="8"/>
      <c r="Y25" s="8"/>
      <c r="Z25" s="11" t="s">
        <v>47</v>
      </c>
      <c r="AA25" s="13"/>
    </row>
    <row r="27" ht="12.75">
      <c r="F27" s="26" t="s">
        <v>198</v>
      </c>
    </row>
    <row r="28" ht="12.75">
      <c r="F28" s="26" t="s">
        <v>199</v>
      </c>
    </row>
    <row r="29" ht="12.75">
      <c r="F29" s="49" t="s">
        <v>200</v>
      </c>
    </row>
    <row r="30" ht="12.75">
      <c r="F30" s="49" t="s">
        <v>201</v>
      </c>
    </row>
  </sheetData>
  <sheetProtection/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26"/>
  <sheetViews>
    <sheetView showZeros="0" zoomScalePageLayoutView="0" workbookViewId="0" topLeftCell="A1">
      <selection activeCell="R9" sqref="R9:R11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6" width="10.00390625" style="0" customWidth="1"/>
    <col min="7" max="7" width="10.421875" style="0" customWidth="1"/>
    <col min="8" max="9" width="12.421875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  <col min="18" max="24" width="12.421875" style="0" customWidth="1"/>
    <col min="25" max="25" width="0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0" t="str">
        <f>VLOOKUP($C$5,Info,2,FALSE)</f>
        <v>Pool D</v>
      </c>
      <c r="D4" s="71" t="e">
        <f>VLOOKUP($J$4,Info,2,FALSE)</f>
        <v>#N/A</v>
      </c>
    </row>
    <row r="5" spans="2:3" ht="15.75">
      <c r="B5" s="4" t="s">
        <v>28</v>
      </c>
      <c r="C5" s="38">
        <v>4</v>
      </c>
    </row>
    <row r="6" ht="12.75">
      <c r="Q6" s="1"/>
    </row>
    <row r="7" spans="6:11" ht="12.75">
      <c r="F7" s="6" t="s">
        <v>61</v>
      </c>
      <c r="G7" s="7"/>
      <c r="J7" s="6" t="s">
        <v>99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97</v>
      </c>
      <c r="O8" s="14" t="s">
        <v>63</v>
      </c>
      <c r="Q8" s="9" t="s">
        <v>32</v>
      </c>
      <c r="R8" s="9" t="s">
        <v>32</v>
      </c>
    </row>
    <row r="9" spans="1:25" ht="15.75" customHeight="1">
      <c r="A9" s="27">
        <v>1</v>
      </c>
      <c r="B9" s="67" t="str">
        <f>VLOOKUP($C$5,Info,5,FALSE)</f>
        <v>Seed #4</v>
      </c>
      <c r="C9" s="68"/>
      <c r="D9" s="69"/>
      <c r="E9" s="19"/>
      <c r="F9" s="20">
        <f>SUM(E20,M20)</f>
        <v>0</v>
      </c>
      <c r="G9" s="20">
        <f>SUM(H20,P20)</f>
        <v>0</v>
      </c>
      <c r="H9" s="20"/>
      <c r="I9" s="20"/>
      <c r="J9" s="20">
        <f>SUM(F20,N20)</f>
        <v>0</v>
      </c>
      <c r="K9" s="20">
        <f>SUM(G20,O20)</f>
        <v>0</v>
      </c>
      <c r="L9" s="20"/>
      <c r="M9" s="20"/>
      <c r="N9" s="28" t="e">
        <f>J9/(J9+K9)</f>
        <v>#DIV/0!</v>
      </c>
      <c r="O9" s="20">
        <f>SUM(F21,N21)</f>
        <v>0</v>
      </c>
      <c r="Q9" s="19"/>
      <c r="R9" s="20"/>
      <c r="Y9">
        <v>1</v>
      </c>
    </row>
    <row r="10" spans="1:25" ht="15.75" customHeight="1">
      <c r="A10" s="27">
        <v>2</v>
      </c>
      <c r="B10" s="67" t="str">
        <f>VLOOKUP($C$5,Info,6,FALSE)</f>
        <v>Seed #9</v>
      </c>
      <c r="C10" s="68"/>
      <c r="D10" s="69"/>
      <c r="E10" s="19"/>
      <c r="F10" s="20">
        <f>SUM(I20,P20)</f>
        <v>0</v>
      </c>
      <c r="G10" s="20">
        <f>SUM(L20,M20)</f>
        <v>0</v>
      </c>
      <c r="H10" s="20"/>
      <c r="I10" s="20"/>
      <c r="J10" s="20">
        <f>SUM(J20,O20)</f>
        <v>0</v>
      </c>
      <c r="K10" s="20">
        <f>SUM(K20,N20)</f>
        <v>0</v>
      </c>
      <c r="L10" s="20"/>
      <c r="M10" s="20"/>
      <c r="N10" s="28" t="e">
        <f>J10/(J10+K10)</f>
        <v>#DIV/0!</v>
      </c>
      <c r="O10" s="20">
        <f>SUM(J21,O21)</f>
        <v>0</v>
      </c>
      <c r="Q10" s="19"/>
      <c r="R10" s="20"/>
      <c r="V10" t="s">
        <v>48</v>
      </c>
      <c r="Y10">
        <v>2</v>
      </c>
    </row>
    <row r="11" spans="1:25" ht="15.75" customHeight="1">
      <c r="A11" s="27">
        <v>3</v>
      </c>
      <c r="B11" s="67" t="str">
        <f>VLOOKUP($C$5,Info,7,FALSE)</f>
        <v>Seed #16</v>
      </c>
      <c r="C11" s="68"/>
      <c r="D11" s="69"/>
      <c r="E11" s="19"/>
      <c r="F11" s="20">
        <f>SUM(H20,L20)</f>
        <v>0</v>
      </c>
      <c r="G11" s="20">
        <f>SUM(E20,I20)</f>
        <v>0</v>
      </c>
      <c r="H11" s="20"/>
      <c r="I11" s="20"/>
      <c r="J11" s="20">
        <f>SUM(G20,K20)</f>
        <v>0</v>
      </c>
      <c r="K11" s="20">
        <f>SUM(F20,J20)</f>
        <v>0</v>
      </c>
      <c r="L11" s="20"/>
      <c r="M11" s="20"/>
      <c r="N11" s="28" t="e">
        <f>J11/(J11+K11)</f>
        <v>#DIV/0!</v>
      </c>
      <c r="O11" s="20">
        <f>SUM(G21,K21)</f>
        <v>0</v>
      </c>
      <c r="Q11" s="19"/>
      <c r="R11" s="20"/>
      <c r="Y11">
        <v>3</v>
      </c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101</v>
      </c>
      <c r="E17" s="27">
        <f>IF(F17&gt;G17,1,0)</f>
        <v>0</v>
      </c>
      <c r="F17" s="20"/>
      <c r="G17" s="20"/>
      <c r="H17" s="20">
        <f>IF(G17&gt;F17,1,0)</f>
        <v>0</v>
      </c>
      <c r="I17" s="20">
        <f>IF(J17&gt;K17,1,0)</f>
        <v>0</v>
      </c>
      <c r="J17" s="20"/>
      <c r="K17" s="20"/>
      <c r="L17" s="20">
        <f>IF(K17&gt;J17,1,0)</f>
        <v>0</v>
      </c>
      <c r="M17" s="20">
        <f>IF(N17&gt;O17,1,0)</f>
        <v>0</v>
      </c>
      <c r="N17" s="20"/>
      <c r="O17" s="20"/>
      <c r="P17">
        <f>IF(O17&gt;N17,1,0)</f>
        <v>0</v>
      </c>
    </row>
    <row r="18" spans="4:16" ht="12.75">
      <c r="D18" s="11" t="s">
        <v>102</v>
      </c>
      <c r="E18" s="27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>
        <f>IF(O18&gt;N18,1,0)</f>
        <v>0</v>
      </c>
    </row>
    <row r="19" spans="4:16" ht="12.75">
      <c r="D19" s="11" t="s">
        <v>103</v>
      </c>
      <c r="E19" s="27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>
        <f>IF(O19&gt;N19,1,0)</f>
        <v>0</v>
      </c>
    </row>
    <row r="20" spans="4:16" ht="12.75">
      <c r="D20" s="11" t="s">
        <v>100</v>
      </c>
      <c r="E20" s="27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20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20">
        <f>IF(N20&gt;O20,1,0)</f>
        <v>0</v>
      </c>
      <c r="N20" s="20">
        <f>SUM(M17:M19)</f>
        <v>0</v>
      </c>
      <c r="O20" s="20">
        <f>SUM(P17:P19)</f>
        <v>0</v>
      </c>
      <c r="P20">
        <f>IF(O20&gt;N20,1,0)</f>
        <v>0</v>
      </c>
    </row>
    <row r="21" spans="4:15" ht="12.75">
      <c r="D21" s="11" t="s">
        <v>57</v>
      </c>
      <c r="E21" s="27"/>
      <c r="F21" s="20">
        <f>SUM(F17:F19)-SUM(G17:G19)</f>
        <v>0</v>
      </c>
      <c r="G21" s="20">
        <f>SUM(G17:G19)-SUM(F17:F19)</f>
        <v>0</v>
      </c>
      <c r="H21" s="20"/>
      <c r="I21" s="20"/>
      <c r="J21" s="20">
        <f>SUM(J17:J19)-SUM(K17:K19)</f>
        <v>0</v>
      </c>
      <c r="K21" s="20">
        <f>SUM(K17:K19)-SUM(J17:J19)</f>
        <v>0</v>
      </c>
      <c r="L21" s="20"/>
      <c r="M21" s="20"/>
      <c r="N21" s="20">
        <f>SUM(N17:N19)-SUM(O17:O19)</f>
        <v>0</v>
      </c>
      <c r="O21" s="20">
        <f>SUM(O17:O19)-SUM(N17:N19)</f>
        <v>0</v>
      </c>
    </row>
    <row r="22" spans="6:15" ht="12.75">
      <c r="F22" s="11" t="s">
        <v>58</v>
      </c>
      <c r="G22" s="13"/>
      <c r="H22" s="8"/>
      <c r="I22" s="8"/>
      <c r="J22" s="11" t="s">
        <v>59</v>
      </c>
      <c r="K22" s="13"/>
      <c r="L22" s="8"/>
      <c r="M22" s="8"/>
      <c r="N22" s="11" t="s">
        <v>60</v>
      </c>
      <c r="O22" s="13"/>
    </row>
    <row r="24" ht="12.75">
      <c r="F24" s="26" t="s">
        <v>107</v>
      </c>
    </row>
    <row r="25" ht="12.75">
      <c r="F25" s="26" t="s">
        <v>158</v>
      </c>
    </row>
    <row r="26" ht="12.75">
      <c r="F26" s="49" t="s">
        <v>159</v>
      </c>
    </row>
  </sheetData>
  <sheetProtection/>
  <mergeCells count="4">
    <mergeCell ref="C4:D4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26"/>
  <sheetViews>
    <sheetView showZeros="0" zoomScalePageLayoutView="0" workbookViewId="0" topLeftCell="A1">
      <selection activeCell="R9" sqref="R9:R11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  <col min="18" max="24" width="12.421875" style="0" customWidth="1"/>
    <col min="25" max="25" width="0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0" t="str">
        <f>VLOOKUP($C$5,Info,2,FALSE)</f>
        <v>Pool E</v>
      </c>
      <c r="D4" s="71" t="e">
        <f>VLOOKUP($J$4,Info,2,FALSE)</f>
        <v>#N/A</v>
      </c>
    </row>
    <row r="5" spans="2:3" ht="15.75">
      <c r="B5" s="4" t="s">
        <v>28</v>
      </c>
      <c r="C5" s="38">
        <v>5</v>
      </c>
    </row>
    <row r="6" ht="12.75">
      <c r="Q6" s="1"/>
    </row>
    <row r="7" spans="6:11" ht="12.75">
      <c r="F7" s="6" t="s">
        <v>61</v>
      </c>
      <c r="G7" s="7"/>
      <c r="J7" s="6" t="s">
        <v>99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97</v>
      </c>
      <c r="O8" s="14" t="s">
        <v>63</v>
      </c>
      <c r="Q8" s="9" t="s">
        <v>32</v>
      </c>
      <c r="R8" s="9" t="s">
        <v>32</v>
      </c>
    </row>
    <row r="9" spans="1:25" ht="15.75" customHeight="1">
      <c r="A9" s="27">
        <v>1</v>
      </c>
      <c r="B9" s="67" t="str">
        <f>VLOOKUP($C$5,Info,5,FALSE)</f>
        <v>Seed #5</v>
      </c>
      <c r="C9" s="68"/>
      <c r="D9" s="69"/>
      <c r="E9" s="19"/>
      <c r="F9" s="20">
        <f>SUM(E20,M20)</f>
        <v>0</v>
      </c>
      <c r="G9" s="20">
        <f>SUM(H20,P20)</f>
        <v>0</v>
      </c>
      <c r="H9" s="20"/>
      <c r="I9" s="20"/>
      <c r="J9" s="20">
        <f>SUM(F20,N20)</f>
        <v>0</v>
      </c>
      <c r="K9" s="20">
        <f>SUM(G20,O20)</f>
        <v>0</v>
      </c>
      <c r="L9" s="20"/>
      <c r="M9" s="20"/>
      <c r="N9" s="28" t="e">
        <f>J9/(J9+K9)</f>
        <v>#DIV/0!</v>
      </c>
      <c r="O9" s="20">
        <f>SUM(F21,N21)</f>
        <v>0</v>
      </c>
      <c r="Q9" s="19"/>
      <c r="R9" s="20"/>
      <c r="S9" t="s">
        <v>48</v>
      </c>
      <c r="Y9">
        <v>4</v>
      </c>
    </row>
    <row r="10" spans="1:25" ht="15.75" customHeight="1">
      <c r="A10" s="27">
        <v>2</v>
      </c>
      <c r="B10" s="67" t="str">
        <f>VLOOKUP($C$5,Info,6,FALSE)</f>
        <v>Seed #8</v>
      </c>
      <c r="C10" s="68"/>
      <c r="D10" s="69"/>
      <c r="E10" s="19"/>
      <c r="F10" s="20">
        <f>SUM(I20,P20)</f>
        <v>0</v>
      </c>
      <c r="G10" s="20">
        <f>SUM(L20,M20)</f>
        <v>0</v>
      </c>
      <c r="H10" s="20"/>
      <c r="I10" s="20"/>
      <c r="J10" s="20">
        <f>SUM(J20,O20)</f>
        <v>0</v>
      </c>
      <c r="K10" s="20">
        <f>SUM(K20,N20)</f>
        <v>0</v>
      </c>
      <c r="L10" s="20"/>
      <c r="M10" s="20"/>
      <c r="N10" s="28" t="e">
        <f>J10/(J10+K10)</f>
        <v>#DIV/0!</v>
      </c>
      <c r="O10" s="20">
        <f>SUM(J21,O21)</f>
        <v>0</v>
      </c>
      <c r="Q10" s="19"/>
      <c r="R10" s="20"/>
      <c r="V10" t="s">
        <v>48</v>
      </c>
      <c r="Y10">
        <v>5</v>
      </c>
    </row>
    <row r="11" spans="1:25" ht="15.75" customHeight="1">
      <c r="A11" s="27">
        <v>3</v>
      </c>
      <c r="B11" s="67" t="str">
        <f>VLOOKUP($C$5,Info,7,FALSE)</f>
        <v>Seed #17</v>
      </c>
      <c r="C11" s="68"/>
      <c r="D11" s="69"/>
      <c r="E11" s="19"/>
      <c r="F11" s="20">
        <f>SUM(H20,L20)</f>
        <v>0</v>
      </c>
      <c r="G11" s="20">
        <f>SUM(E20,I20)</f>
        <v>0</v>
      </c>
      <c r="H11" s="20"/>
      <c r="I11" s="20"/>
      <c r="J11" s="20">
        <f>SUM(G20,K20)</f>
        <v>0</v>
      </c>
      <c r="K11" s="20">
        <f>SUM(F20,J20)</f>
        <v>0</v>
      </c>
      <c r="L11" s="20"/>
      <c r="M11" s="20"/>
      <c r="N11" s="28" t="e">
        <f>J11/(J11+K11)</f>
        <v>#DIV/0!</v>
      </c>
      <c r="O11" s="20">
        <f>SUM(G21,K21)</f>
        <v>0</v>
      </c>
      <c r="Q11" s="19"/>
      <c r="R11" s="20"/>
      <c r="Y11">
        <v>6</v>
      </c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101</v>
      </c>
      <c r="E17" s="27">
        <f>IF(F17&gt;G17,1,0)</f>
        <v>0</v>
      </c>
      <c r="F17" s="20"/>
      <c r="G17" s="20"/>
      <c r="H17" s="20">
        <f>IF(G17&gt;F17,1,0)</f>
        <v>0</v>
      </c>
      <c r="I17" s="20">
        <f>IF(J17&gt;K17,1,0)</f>
        <v>0</v>
      </c>
      <c r="J17" s="20"/>
      <c r="K17" s="20"/>
      <c r="L17" s="20">
        <f>IF(K17&gt;J17,1,0)</f>
        <v>0</v>
      </c>
      <c r="M17" s="20">
        <f>IF(N17&gt;O17,1,0)</f>
        <v>0</v>
      </c>
      <c r="N17" s="20"/>
      <c r="O17" s="20"/>
      <c r="P17">
        <f>IF(O17&gt;N17,1,0)</f>
        <v>0</v>
      </c>
    </row>
    <row r="18" spans="4:16" ht="12.75">
      <c r="D18" s="11" t="s">
        <v>102</v>
      </c>
      <c r="E18" s="27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>
        <f>IF(O18&gt;N18,1,0)</f>
        <v>0</v>
      </c>
    </row>
    <row r="19" spans="4:16" ht="12.75">
      <c r="D19" s="11" t="s">
        <v>103</v>
      </c>
      <c r="E19" s="27">
        <f>IF(F19&gt;G19,1,0)</f>
        <v>0</v>
      </c>
      <c r="F19" s="20">
        <v>0</v>
      </c>
      <c r="G19" s="20">
        <v>0</v>
      </c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>
        <f>IF(O19&gt;N19,1,0)</f>
        <v>0</v>
      </c>
    </row>
    <row r="20" spans="4:16" ht="12.75">
      <c r="D20" s="11" t="s">
        <v>100</v>
      </c>
      <c r="E20" s="27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20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20">
        <f>IF(N20&gt;O20,1,0)</f>
        <v>0</v>
      </c>
      <c r="N20" s="20">
        <f>SUM(M17:M19)</f>
        <v>0</v>
      </c>
      <c r="O20" s="20">
        <f>SUM(P17:P19)</f>
        <v>0</v>
      </c>
      <c r="P20">
        <f>IF(O20&gt;N20,1,0)</f>
        <v>0</v>
      </c>
    </row>
    <row r="21" spans="4:15" ht="12.75">
      <c r="D21" s="11" t="s">
        <v>57</v>
      </c>
      <c r="E21" s="27"/>
      <c r="F21" s="20">
        <f>SUM(F17:F19)-SUM(G17:G19)</f>
        <v>0</v>
      </c>
      <c r="G21" s="20">
        <f>SUM(G17:G19)-SUM(F17:F19)</f>
        <v>0</v>
      </c>
      <c r="H21" s="20"/>
      <c r="I21" s="20"/>
      <c r="J21" s="20">
        <f>SUM(J17:J19)-SUM(K17:K19)</f>
        <v>0</v>
      </c>
      <c r="K21" s="20">
        <f>SUM(K17:K19)-SUM(J17:J19)</f>
        <v>0</v>
      </c>
      <c r="L21" s="20"/>
      <c r="M21" s="20"/>
      <c r="N21" s="20">
        <f>SUM(N17:N19)-SUM(O17:O19)</f>
        <v>0</v>
      </c>
      <c r="O21" s="20">
        <f>SUM(O17:O19)-SUM(N17:N19)</f>
        <v>0</v>
      </c>
    </row>
    <row r="22" spans="6:15" ht="12.75">
      <c r="F22" s="11" t="s">
        <v>58</v>
      </c>
      <c r="G22" s="13"/>
      <c r="H22" s="8"/>
      <c r="I22" s="8"/>
      <c r="J22" s="11" t="s">
        <v>59</v>
      </c>
      <c r="K22" s="13"/>
      <c r="L22" s="8"/>
      <c r="M22" s="8"/>
      <c r="N22" s="11" t="s">
        <v>60</v>
      </c>
      <c r="O22" s="13"/>
    </row>
    <row r="24" ht="12.75">
      <c r="F24" s="26" t="s">
        <v>138</v>
      </c>
    </row>
    <row r="25" ht="12.75">
      <c r="F25" s="26" t="s">
        <v>139</v>
      </c>
    </row>
    <row r="26" ht="12.75">
      <c r="F26" s="49" t="s">
        <v>157</v>
      </c>
    </row>
  </sheetData>
  <sheetProtection/>
  <mergeCells count="4">
    <mergeCell ref="C4:D4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26"/>
  <sheetViews>
    <sheetView showZeros="0" zoomScalePageLayoutView="0" workbookViewId="0" topLeftCell="A1">
      <selection activeCell="R9" sqref="R9:R11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0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  <col min="18" max="24" width="12.421875" style="0" customWidth="1"/>
    <col min="25" max="25" width="0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0" t="str">
        <f>VLOOKUP($C$5,Info,2,FALSE)</f>
        <v>Pool F</v>
      </c>
      <c r="D4" s="71" t="e">
        <f>VLOOKUP($J$4,Info,2,FALSE)</f>
        <v>#N/A</v>
      </c>
    </row>
    <row r="5" spans="2:3" ht="15.75">
      <c r="B5" s="4" t="s">
        <v>28</v>
      </c>
      <c r="C5" s="38">
        <v>6</v>
      </c>
    </row>
    <row r="6" ht="12.75">
      <c r="Q6" s="1"/>
    </row>
    <row r="7" spans="6:11" ht="12.75">
      <c r="F7" s="6" t="s">
        <v>61</v>
      </c>
      <c r="G7" s="7"/>
      <c r="J7" s="6" t="s">
        <v>99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97</v>
      </c>
      <c r="O8" s="14" t="s">
        <v>63</v>
      </c>
      <c r="Q8" s="9" t="s">
        <v>32</v>
      </c>
      <c r="R8" s="9" t="s">
        <v>32</v>
      </c>
    </row>
    <row r="9" spans="1:25" ht="15.75" customHeight="1">
      <c r="A9" s="27">
        <v>1</v>
      </c>
      <c r="B9" s="67" t="str">
        <f>VLOOKUP($C$5,Info,5,FALSE)</f>
        <v>Seed #6</v>
      </c>
      <c r="C9" s="68"/>
      <c r="D9" s="69"/>
      <c r="E9" s="19"/>
      <c r="F9" s="20">
        <f>SUM(E20,M20)</f>
        <v>0</v>
      </c>
      <c r="G9" s="20">
        <f>SUM(H20,P20)</f>
        <v>0</v>
      </c>
      <c r="H9" s="20"/>
      <c r="I9" s="20"/>
      <c r="J9" s="20">
        <f>SUM(F20,N20)</f>
        <v>0</v>
      </c>
      <c r="K9" s="20">
        <f>SUM(G20,O20)</f>
        <v>0</v>
      </c>
      <c r="L9" s="20"/>
      <c r="M9" s="20"/>
      <c r="N9" s="28" t="e">
        <f>J9/(J9+K9)</f>
        <v>#DIV/0!</v>
      </c>
      <c r="O9" s="20">
        <f>SUM(F21,N21)</f>
        <v>0</v>
      </c>
      <c r="Q9" s="19"/>
      <c r="R9" s="20"/>
      <c r="Y9">
        <v>7</v>
      </c>
    </row>
    <row r="10" spans="1:25" ht="15.75" customHeight="1">
      <c r="A10" s="27">
        <v>2</v>
      </c>
      <c r="B10" s="67" t="str">
        <f>VLOOKUP($C$5,Info,6,FALSE)</f>
        <v>Seed #7</v>
      </c>
      <c r="C10" s="68"/>
      <c r="D10" s="69"/>
      <c r="E10" s="19"/>
      <c r="F10" s="20">
        <f>SUM(I20,P20)</f>
        <v>0</v>
      </c>
      <c r="G10" s="20">
        <f>SUM(L20,M20)</f>
        <v>0</v>
      </c>
      <c r="H10" s="20"/>
      <c r="I10" s="20"/>
      <c r="J10" s="20">
        <f>SUM(J20,O20)</f>
        <v>0</v>
      </c>
      <c r="K10" s="20">
        <f>SUM(K20,N20)</f>
        <v>0</v>
      </c>
      <c r="L10" s="20"/>
      <c r="M10" s="20"/>
      <c r="N10" s="28" t="e">
        <f>J10/(J10+K10)</f>
        <v>#DIV/0!</v>
      </c>
      <c r="O10" s="20">
        <f>SUM(J21,O21)</f>
        <v>0</v>
      </c>
      <c r="Q10" s="19"/>
      <c r="R10" s="20"/>
      <c r="V10" t="s">
        <v>48</v>
      </c>
      <c r="Y10">
        <v>8</v>
      </c>
    </row>
    <row r="11" spans="1:25" ht="15.75" customHeight="1">
      <c r="A11" s="27">
        <v>3</v>
      </c>
      <c r="B11" s="67" t="str">
        <f>VLOOKUP($C$5,Info,7,FALSE)</f>
        <v>Seed #18</v>
      </c>
      <c r="C11" s="68"/>
      <c r="D11" s="69"/>
      <c r="E11" s="19"/>
      <c r="F11" s="20">
        <f>SUM(H20,L20)</f>
        <v>0</v>
      </c>
      <c r="G11" s="20">
        <f>SUM(E20,I20)</f>
        <v>0</v>
      </c>
      <c r="H11" s="20"/>
      <c r="I11" s="20"/>
      <c r="J11" s="20">
        <f>SUM(G20,K20)</f>
        <v>0</v>
      </c>
      <c r="K11" s="20">
        <f>SUM(F20,J20)</f>
        <v>0</v>
      </c>
      <c r="L11" s="20"/>
      <c r="M11" s="20"/>
      <c r="N11" s="28" t="e">
        <f>J11/(J11+K11)</f>
        <v>#DIV/0!</v>
      </c>
      <c r="O11" s="20">
        <f>SUM(G21,K21)</f>
        <v>0</v>
      </c>
      <c r="Q11" s="19"/>
      <c r="R11" s="20"/>
      <c r="Y11">
        <v>9</v>
      </c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101</v>
      </c>
      <c r="E17" s="27">
        <f>IF(F17&gt;G17,1,0)</f>
        <v>0</v>
      </c>
      <c r="F17" s="20"/>
      <c r="G17" s="20"/>
      <c r="H17" s="20">
        <f>IF(G17&gt;F17,1,0)</f>
        <v>0</v>
      </c>
      <c r="I17" s="20">
        <f>IF(J17&gt;K17,1,0)</f>
        <v>0</v>
      </c>
      <c r="J17" s="20"/>
      <c r="K17" s="20"/>
      <c r="L17" s="20">
        <f>IF(K17&gt;J17,1,0)</f>
        <v>0</v>
      </c>
      <c r="M17" s="20">
        <f>IF(N17&gt;O17,1,0)</f>
        <v>0</v>
      </c>
      <c r="N17" s="20"/>
      <c r="O17" s="20"/>
      <c r="P17">
        <f>IF(O17&gt;N17,1,0)</f>
        <v>0</v>
      </c>
    </row>
    <row r="18" spans="4:16" ht="12.75">
      <c r="D18" s="11" t="s">
        <v>102</v>
      </c>
      <c r="E18" s="27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>
        <f>IF(O18&gt;N18,1,0)</f>
        <v>0</v>
      </c>
    </row>
    <row r="19" spans="4:16" ht="12.75">
      <c r="D19" s="11" t="s">
        <v>103</v>
      </c>
      <c r="E19" s="27">
        <f>IF(F19&gt;G19,1,0)</f>
        <v>0</v>
      </c>
      <c r="F19" s="20">
        <v>0</v>
      </c>
      <c r="G19" s="20">
        <v>0</v>
      </c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>
        <f>IF(O19&gt;N19,1,0)</f>
        <v>0</v>
      </c>
    </row>
    <row r="20" spans="4:16" ht="12.75">
      <c r="D20" s="11" t="s">
        <v>100</v>
      </c>
      <c r="E20" s="27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20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20">
        <f>IF(N20&gt;O20,1,0)</f>
        <v>0</v>
      </c>
      <c r="N20" s="20">
        <f>SUM(M17:M19)</f>
        <v>0</v>
      </c>
      <c r="O20" s="20">
        <f>SUM(P17:P19)</f>
        <v>0</v>
      </c>
      <c r="P20">
        <f>IF(O20&gt;N20,1,0)</f>
        <v>0</v>
      </c>
    </row>
    <row r="21" spans="4:15" ht="12.75">
      <c r="D21" s="11" t="s">
        <v>57</v>
      </c>
      <c r="E21" s="27"/>
      <c r="F21" s="20">
        <f>SUM(F17:F19)-SUM(G17:G19)</f>
        <v>0</v>
      </c>
      <c r="G21" s="20">
        <f>SUM(G17:G19)-SUM(F17:F19)</f>
        <v>0</v>
      </c>
      <c r="H21" s="20"/>
      <c r="I21" s="20"/>
      <c r="J21" s="20">
        <f>SUM(J17:J19)-SUM(K17:K19)</f>
        <v>0</v>
      </c>
      <c r="K21" s="20">
        <f>SUM(K17:K19)-SUM(J17:J19)</f>
        <v>0</v>
      </c>
      <c r="L21" s="20"/>
      <c r="M21" s="20"/>
      <c r="N21" s="20">
        <f>SUM(N17:N19)-SUM(O17:O19)</f>
        <v>0</v>
      </c>
      <c r="O21" s="20">
        <f>SUM(O17:O19)-SUM(N17:N19)</f>
        <v>0</v>
      </c>
    </row>
    <row r="22" spans="6:15" ht="12.75">
      <c r="F22" s="11" t="s">
        <v>58</v>
      </c>
      <c r="G22" s="13"/>
      <c r="H22" s="8"/>
      <c r="I22" s="8"/>
      <c r="J22" s="11" t="s">
        <v>59</v>
      </c>
      <c r="K22" s="13"/>
      <c r="L22" s="8"/>
      <c r="M22" s="8"/>
      <c r="N22" s="11" t="s">
        <v>60</v>
      </c>
      <c r="O22" s="13"/>
    </row>
    <row r="24" ht="12.75">
      <c r="F24" s="26" t="s">
        <v>160</v>
      </c>
    </row>
    <row r="25" ht="12.75">
      <c r="F25" s="26" t="s">
        <v>161</v>
      </c>
    </row>
    <row r="26" ht="12.75">
      <c r="F26" s="49" t="s">
        <v>162</v>
      </c>
    </row>
  </sheetData>
  <sheetProtection/>
  <mergeCells count="4">
    <mergeCell ref="C4:D4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1.421875" style="0" customWidth="1"/>
    <col min="2" max="3" width="18.00390625" style="0" customWidth="1"/>
    <col min="4" max="4" width="12.57421875" style="0" customWidth="1"/>
    <col min="5" max="5" width="11.421875" style="0" customWidth="1"/>
    <col min="6" max="6" width="20.421875" style="0" customWidth="1"/>
  </cols>
  <sheetData>
    <row r="2" ht="12.75">
      <c r="A2" t="s">
        <v>82</v>
      </c>
    </row>
    <row r="4" spans="1:6" ht="12.75">
      <c r="A4" s="19"/>
      <c r="B4" s="19" t="s">
        <v>2</v>
      </c>
      <c r="C4" s="19" t="s">
        <v>3</v>
      </c>
      <c r="D4" s="19" t="s">
        <v>4</v>
      </c>
      <c r="E4" s="19"/>
      <c r="F4" s="19" t="s">
        <v>5</v>
      </c>
    </row>
    <row r="5" spans="1:6" ht="18" customHeight="1">
      <c r="A5" s="56" t="s">
        <v>1</v>
      </c>
      <c r="B5" s="19" t="str">
        <f>IF(D!$R$9=1,D!$B$9,IF(D!$R$10=1,D!$B$10,IF(D!$R$11=1,D!$B$11,IF(D!$R$12=1,D!$B$12," "))))</f>
        <v> </v>
      </c>
      <c r="C5" s="19" t="str">
        <f>IF(D!$R$9=2,D!$B$9,IF(D!$R$10=2,D!$B$10,IF(D!$R$11=2,D!$B$11,IF(D!$R$12=2,D!$B$12," "))))</f>
        <v> </v>
      </c>
      <c r="D5" s="19" t="str">
        <f>IF(D!$R$9=3,D!$B$9,IF(D!$R$10=3,D!$B$10,IF(D!$R$11=3,D!$B$11,IF(D!$R$12=3,D!$B$12," "))))</f>
        <v> </v>
      </c>
      <c r="E5" s="19"/>
      <c r="F5" s="19"/>
    </row>
    <row r="6" spans="1:6" ht="18" customHeight="1">
      <c r="A6" s="56" t="s">
        <v>115</v>
      </c>
      <c r="B6" s="19" t="str">
        <f>IF(E!$R$9=1,E!$B$9,IF(E!$R$10=1,E!$B$10,IF(E!$R$11=1,E!$B$11,IF(E!$R$12=1,E!$B$12," "))))</f>
        <v> </v>
      </c>
      <c r="C6" s="19" t="str">
        <f>IF(E!$R$9=2,E!$B$9,IF(E!$R$10=2,E!$B$10,IF(E!$R$11=2,E!$B$11,IF(E!$R$12=2,E!$B$12," "))))</f>
        <v> </v>
      </c>
      <c r="D6" s="19" t="str">
        <f>IF(E!$R$9=3,E!$B$9,IF(E!$R$10=3,E!$B$10,IF(E!$R$11=3,E!$B$11,IF(E!$R$12=3,E!$B$12," "))))</f>
        <v> </v>
      </c>
      <c r="E6" s="19"/>
      <c r="F6" s="19" t="str">
        <f>IF('E2'!$R$9=4,'E2'!$B$9,IF('E2'!$R$10=4,'E2'!$B$10,IF('E2'!$R$11=4,'E2'!$B$11,IF('E2'!$R$12=4,'E2'!$B$12," "))))</f>
        <v> </v>
      </c>
    </row>
    <row r="7" spans="1:5" ht="18" customHeight="1">
      <c r="A7" s="56" t="s">
        <v>152</v>
      </c>
      <c r="B7" s="19" t="str">
        <f>IF(F!$R$9=1,F!$B$9,IF(F!$R$10=1,F!$B$10,IF(F!$R$11=1,F!$B$11,IF(F!$R$12=1,F!$B$12," "))))</f>
        <v> </v>
      </c>
      <c r="C7" s="19" t="str">
        <f>IF(F!$R$9=2,F!$B$9,IF(F!$R$10=2,F!$B$10,IF(F!$R$11=2,F!$B$11,IF(F!$R$12=2,F!$B$12," "))))</f>
        <v> </v>
      </c>
      <c r="D7" s="19" t="str">
        <f>IF(F!$R$9=3,F!$B$9,IF(F!$R$10=3,F!$B$10,IF(F!$R$11=3,F!$B$11,IF(F!$R$12=3,F!$B$12," "))))</f>
        <v> </v>
      </c>
      <c r="E7" s="19"/>
    </row>
    <row r="10" spans="2:4" ht="12.75">
      <c r="B10" s="19" t="str">
        <f>IF(D!$R$9=1,D!$Y$9,IF(D!$R$10=1,D!$Y$10,IF(D!$R$11=1,D!$Y$11,IF(D!$R$12=1,D!$Y$12," "))))</f>
        <v> </v>
      </c>
      <c r="C10" s="19" t="str">
        <f>IF(D!$R$9=2,D!$Y$9,IF(D!$R$10=2,D!$Y$10,IF(D!$R$11=2,D!$Y$11,IF(D!$R$12=2,D!$Y$12," "))))</f>
        <v> </v>
      </c>
      <c r="D10" s="19" t="str">
        <f>IF(D!$R$9=3,D!$Y$9,IF(D!$R$10=3,D!$Y$10,IF(D!$R$11=3,D!$Y$11,IF(D!$R$12=3,D!$Y$12," "))))</f>
        <v> </v>
      </c>
    </row>
    <row r="11" spans="2:4" ht="12.75">
      <c r="B11" s="19" t="str">
        <f>IF(E!$R$9=1,E!$Y$9,IF(E!$R$10=1,E!$Y$10,IF(E!$R$11=1,E!$Y$11,IF(E!$R$12=1,E!$Y$12," "))))</f>
        <v> </v>
      </c>
      <c r="C11" s="19" t="str">
        <f>IF(E!$R$9=2,E!$Y$9,IF(E!$R$10=2,E!$Y$10,IF(E!$R$11=2,E!$Y$11,IF(E!$R$12=2,E!$Y$12," "))))</f>
        <v> </v>
      </c>
      <c r="D11" s="19" t="str">
        <f>IF(E!$R$9=3,E!$Y$9,IF(E!$R$10=3,E!$Y$10,IF(E!$R$11=3,E!$Y$11,IF(E!$R$12=3,E!$Y$12," "))))</f>
        <v> </v>
      </c>
    </row>
    <row r="12" spans="2:4" ht="12.75">
      <c r="B12" s="19" t="str">
        <f>IF(F!$R$9=1,F!$Y$9,IF(F!$R$10=1,F!$Y$10,IF(F!$R$11=1,F!$Y$11,IF(F!$R$12=1,F!$Y$12," "))))</f>
        <v> </v>
      </c>
      <c r="C12" s="19" t="str">
        <f>IF(F!$R$9=2,F!$Y$9,IF(F!$R$10=2,F!$Y$10,IF(F!$R$11=2,F!$Y$11,IF(F!$R$12=2,F!$Y$12," "))))</f>
        <v> </v>
      </c>
      <c r="D12" s="19" t="str">
        <f>IF(F!$R$9=3,F!$Y$9,IF(F!$R$10=3,F!$Y$10,IF(F!$R$11=3,F!$Y$11,IF(F!$R$12=3,F!$Y$12," "))))</f>
        <v> </v>
      </c>
    </row>
  </sheetData>
  <sheetProtection/>
  <printOptions gridLines="1"/>
  <pageMargins left="0.31" right="0.569444444444444" top="1" bottom="1" header="0.5" footer="0.5"/>
  <pageSetup orientation="landscape" scale="1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26"/>
  <sheetViews>
    <sheetView showZeros="0" zoomScalePageLayoutView="0" workbookViewId="0" topLeftCell="A1">
      <selection activeCell="R9" sqref="R9:R11"/>
    </sheetView>
  </sheetViews>
  <sheetFormatPr defaultColWidth="12.421875" defaultRowHeight="12.75"/>
  <cols>
    <col min="1" max="1" width="4.421875" style="0" customWidth="1"/>
    <col min="2" max="4" width="12.421875" style="0" customWidth="1"/>
    <col min="5" max="5" width="14.421875" style="0" hidden="1" customWidth="1"/>
    <col min="6" max="7" width="10.00390625" style="0" customWidth="1"/>
    <col min="8" max="9" width="12.421875" style="0" hidden="1" customWidth="1"/>
    <col min="10" max="11" width="10.00390625" style="0" customWidth="1"/>
    <col min="12" max="13" width="0" style="0" hidden="1" customWidth="1"/>
    <col min="14" max="15" width="10.00390625" style="0" customWidth="1"/>
    <col min="16" max="16" width="0" style="0" hidden="1" customWidth="1"/>
    <col min="17" max="17" width="10.00390625" style="0" hidden="1" customWidth="1"/>
    <col min="18" max="24" width="12.421875" style="0" customWidth="1"/>
    <col min="25" max="25" width="0" style="0" hidden="1" customWidth="1"/>
  </cols>
  <sheetData>
    <row r="1" ht="23.25">
      <c r="B1" s="31" t="str">
        <f>Info!$A$1</f>
        <v>Tournament Name</v>
      </c>
    </row>
    <row r="2" spans="2:3" ht="12.75">
      <c r="B2" s="38" t="s">
        <v>21</v>
      </c>
      <c r="C2" s="43" t="str">
        <f>Info!$A$2</f>
        <v>Date 1</v>
      </c>
    </row>
    <row r="3" spans="2:18" ht="15.75">
      <c r="B3" s="38" t="s">
        <v>27</v>
      </c>
      <c r="C3" s="44" t="str">
        <f>VLOOKUP($C$5,Info,3,FALSE)</f>
        <v>Age/Division</v>
      </c>
      <c r="D3" s="30"/>
      <c r="O3" s="4"/>
      <c r="R3" s="3" t="s">
        <v>48</v>
      </c>
    </row>
    <row r="4" spans="2:4" ht="15.75">
      <c r="B4" s="4" t="s">
        <v>20</v>
      </c>
      <c r="C4" s="72" t="s">
        <v>105</v>
      </c>
      <c r="D4" s="71" t="e">
        <f>VLOOKUP($J$4,Info,2,FALSE)</f>
        <v>#N/A</v>
      </c>
    </row>
    <row r="5" spans="2:3" ht="15.75">
      <c r="B5" s="4" t="s">
        <v>28</v>
      </c>
      <c r="C5" s="38">
        <v>4</v>
      </c>
    </row>
    <row r="6" ht="12.75">
      <c r="Q6" s="1"/>
    </row>
    <row r="7" spans="6:11" ht="12.75">
      <c r="F7" s="6" t="s">
        <v>61</v>
      </c>
      <c r="G7" s="7"/>
      <c r="J7" s="6" t="s">
        <v>99</v>
      </c>
      <c r="K7" s="7"/>
    </row>
    <row r="8" spans="2:18" ht="12.75">
      <c r="B8" s="11" t="s">
        <v>33</v>
      </c>
      <c r="C8" s="12"/>
      <c r="D8" s="12"/>
      <c r="E8" s="8"/>
      <c r="F8" s="14" t="s">
        <v>34</v>
      </c>
      <c r="G8" s="14" t="s">
        <v>35</v>
      </c>
      <c r="H8" s="14"/>
      <c r="I8" s="14"/>
      <c r="J8" s="14" t="s">
        <v>34</v>
      </c>
      <c r="K8" s="14" t="s">
        <v>35</v>
      </c>
      <c r="L8" s="14"/>
      <c r="M8" s="14"/>
      <c r="N8" s="14" t="s">
        <v>97</v>
      </c>
      <c r="O8" s="14" t="s">
        <v>63</v>
      </c>
      <c r="Q8" s="9" t="s">
        <v>32</v>
      </c>
      <c r="R8" s="9" t="s">
        <v>32</v>
      </c>
    </row>
    <row r="9" spans="1:25" ht="15.75" customHeight="1">
      <c r="A9" s="27">
        <v>1</v>
      </c>
      <c r="B9" s="67" t="str">
        <f>Info1A!$B$5</f>
        <v> </v>
      </c>
      <c r="C9" s="68"/>
      <c r="D9" s="69"/>
      <c r="E9" s="19"/>
      <c r="F9" s="20">
        <f>SUM(E20,M20)</f>
        <v>0</v>
      </c>
      <c r="G9" s="20">
        <f>SUM(H20,P20)</f>
        <v>0</v>
      </c>
      <c r="H9" s="20"/>
      <c r="I9" s="20"/>
      <c r="J9" s="20">
        <f>SUM(F20,N20)</f>
        <v>0</v>
      </c>
      <c r="K9" s="20">
        <f>SUM(G20,O20)</f>
        <v>0</v>
      </c>
      <c r="L9" s="20"/>
      <c r="M9" s="20"/>
      <c r="N9" s="28" t="e">
        <f>J9/(J9+K9)</f>
        <v>#DIV/0!</v>
      </c>
      <c r="O9" s="20">
        <f>SUM(F21,N21)</f>
        <v>0</v>
      </c>
      <c r="Q9" s="19"/>
      <c r="R9" s="20"/>
      <c r="Y9" t="str">
        <f>Info1A!$B$10</f>
        <v> </v>
      </c>
    </row>
    <row r="10" spans="1:25" ht="15.75" customHeight="1">
      <c r="A10" s="27">
        <v>2</v>
      </c>
      <c r="B10" s="67" t="str">
        <f>Info1A!$C$6</f>
        <v> </v>
      </c>
      <c r="C10" s="68"/>
      <c r="D10" s="69"/>
      <c r="E10" s="19"/>
      <c r="F10" s="20">
        <f>SUM(I20,P20)</f>
        <v>0</v>
      </c>
      <c r="G10" s="20">
        <f>SUM(L20,M20)</f>
        <v>0</v>
      </c>
      <c r="H10" s="20"/>
      <c r="I10" s="20"/>
      <c r="J10" s="20">
        <f>SUM(J20,O20)</f>
        <v>0</v>
      </c>
      <c r="K10" s="20">
        <f>SUM(K20,N20)</f>
        <v>0</v>
      </c>
      <c r="L10" s="20"/>
      <c r="M10" s="20"/>
      <c r="N10" s="28" t="e">
        <f>J10/(J10+K10)</f>
        <v>#DIV/0!</v>
      </c>
      <c r="O10" s="20">
        <f>SUM(J21,O21)</f>
        <v>0</v>
      </c>
      <c r="Q10" s="19"/>
      <c r="R10" s="20"/>
      <c r="V10" t="s">
        <v>48</v>
      </c>
      <c r="Y10" t="str">
        <f>Info1A!$C$11</f>
        <v> </v>
      </c>
    </row>
    <row r="11" spans="1:25" ht="15.75" customHeight="1">
      <c r="A11" s="27">
        <v>3</v>
      </c>
      <c r="B11" s="67" t="str">
        <f>Info1A!$D$7</f>
        <v> </v>
      </c>
      <c r="C11" s="68"/>
      <c r="D11" s="69"/>
      <c r="E11" s="19"/>
      <c r="F11" s="20">
        <f>SUM(H20,L20)</f>
        <v>0</v>
      </c>
      <c r="G11" s="20">
        <f>SUM(E20,I20)</f>
        <v>0</v>
      </c>
      <c r="H11" s="20"/>
      <c r="I11" s="20"/>
      <c r="J11" s="20">
        <f>SUM(G20,K20)</f>
        <v>0</v>
      </c>
      <c r="K11" s="20">
        <f>SUM(F20,J20)</f>
        <v>0</v>
      </c>
      <c r="L11" s="20"/>
      <c r="M11" s="20"/>
      <c r="N11" s="28" t="e">
        <f>J11/(J11+K11)</f>
        <v>#DIV/0!</v>
      </c>
      <c r="O11" s="20">
        <f>SUM(G21,K21)</f>
        <v>0</v>
      </c>
      <c r="Q11" s="19"/>
      <c r="R11" s="20"/>
      <c r="Y11" t="str">
        <f>Info1A!$D$12</f>
        <v> </v>
      </c>
    </row>
    <row r="15" spans="6:15" ht="12.75">
      <c r="F15" s="6" t="s">
        <v>64</v>
      </c>
      <c r="G15" s="7"/>
      <c r="H15" s="8"/>
      <c r="I15" s="8"/>
      <c r="J15" s="6" t="s">
        <v>65</v>
      </c>
      <c r="K15" s="7"/>
      <c r="L15" s="8"/>
      <c r="M15" s="8"/>
      <c r="N15" s="6" t="s">
        <v>66</v>
      </c>
      <c r="O15" s="7"/>
    </row>
    <row r="16" spans="6:15" ht="12.75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ht="12.75">
      <c r="D17" s="11" t="s">
        <v>101</v>
      </c>
      <c r="E17" s="27">
        <f>IF(F17&gt;G17,1,0)</f>
        <v>0</v>
      </c>
      <c r="F17" s="20"/>
      <c r="G17" s="20"/>
      <c r="H17" s="20">
        <f>IF(G17&gt;F17,1,0)</f>
        <v>0</v>
      </c>
      <c r="I17" s="20">
        <f>IF(J17&gt;K17,1,0)</f>
        <v>0</v>
      </c>
      <c r="J17" s="20"/>
      <c r="K17" s="20"/>
      <c r="L17" s="20">
        <f>IF(K17&gt;J17,1,0)</f>
        <v>0</v>
      </c>
      <c r="M17" s="20">
        <f>IF(N17&gt;O17,1,0)</f>
        <v>0</v>
      </c>
      <c r="N17" s="20"/>
      <c r="O17" s="20"/>
      <c r="P17">
        <f>IF(O17&gt;N17,1,0)</f>
        <v>0</v>
      </c>
    </row>
    <row r="18" spans="4:16" ht="12.75">
      <c r="D18" s="11" t="s">
        <v>102</v>
      </c>
      <c r="E18" s="27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>
        <f>IF(O18&gt;N18,1,0)</f>
        <v>0</v>
      </c>
    </row>
    <row r="19" spans="4:16" ht="12.75">
      <c r="D19" s="11" t="s">
        <v>103</v>
      </c>
      <c r="E19" s="27">
        <f>IF(F19&gt;G19,1,0)</f>
        <v>0</v>
      </c>
      <c r="F19" s="20">
        <v>0</v>
      </c>
      <c r="G19" s="20">
        <v>0</v>
      </c>
      <c r="H19" s="20">
        <f>IF(G19&gt;F19,1,0)</f>
        <v>0</v>
      </c>
      <c r="I19" s="20">
        <f>IF(J19&gt;K19,1,0)</f>
        <v>0</v>
      </c>
      <c r="J19" s="20">
        <v>0</v>
      </c>
      <c r="K19" s="20">
        <v>0</v>
      </c>
      <c r="L19" s="20">
        <f>IF(K19&gt;J19,1,0)</f>
        <v>0</v>
      </c>
      <c r="M19" s="20">
        <f>IF(N19&gt;O19,1,0)</f>
        <v>0</v>
      </c>
      <c r="N19" s="20">
        <v>0</v>
      </c>
      <c r="O19" s="20">
        <v>0</v>
      </c>
      <c r="P19">
        <f>IF(O19&gt;N19,1,0)</f>
        <v>0</v>
      </c>
    </row>
    <row r="20" spans="4:16" ht="12.75">
      <c r="D20" s="11" t="s">
        <v>100</v>
      </c>
      <c r="E20" s="27">
        <f>IF(F20&gt;G20,1,0)</f>
        <v>0</v>
      </c>
      <c r="F20" s="20">
        <f>SUM(E17:E19)</f>
        <v>0</v>
      </c>
      <c r="G20" s="20">
        <f>SUM(H17:H19)</f>
        <v>0</v>
      </c>
      <c r="H20" s="20">
        <f>IF(G20&gt;F20,1,0)</f>
        <v>0</v>
      </c>
      <c r="I20" s="20">
        <f>IF(J20&gt;K20,1,0)</f>
        <v>0</v>
      </c>
      <c r="J20" s="20">
        <f>SUM(I17:I19)</f>
        <v>0</v>
      </c>
      <c r="K20" s="20">
        <f>SUM(L17:L19)</f>
        <v>0</v>
      </c>
      <c r="L20" s="20">
        <f>IF(K20&gt;J20,1,0)</f>
        <v>0</v>
      </c>
      <c r="M20" s="20">
        <f>IF(N20&gt;O20,1,0)</f>
        <v>0</v>
      </c>
      <c r="N20" s="20">
        <f>SUM(M17:M19)</f>
        <v>0</v>
      </c>
      <c r="O20" s="20">
        <f>SUM(P17:P19)</f>
        <v>0</v>
      </c>
      <c r="P20">
        <f>IF(O20&gt;N20,1,0)</f>
        <v>0</v>
      </c>
    </row>
    <row r="21" spans="4:15" ht="12.75">
      <c r="D21" s="11" t="s">
        <v>57</v>
      </c>
      <c r="E21" s="27"/>
      <c r="F21" s="20">
        <f>SUM(F17:F19)-SUM(G17:G19)</f>
        <v>0</v>
      </c>
      <c r="G21" s="20">
        <f>SUM(G17:G19)-SUM(F17:F19)</f>
        <v>0</v>
      </c>
      <c r="H21" s="20"/>
      <c r="I21" s="20"/>
      <c r="J21" s="20">
        <f>SUM(J17:J19)-SUM(K17:K19)</f>
        <v>0</v>
      </c>
      <c r="K21" s="20">
        <f>SUM(K17:K19)-SUM(J17:J19)</f>
        <v>0</v>
      </c>
      <c r="L21" s="20"/>
      <c r="M21" s="20"/>
      <c r="N21" s="20">
        <f>SUM(N17:N19)-SUM(O17:O19)</f>
        <v>0</v>
      </c>
      <c r="O21" s="20">
        <f>SUM(O17:O19)-SUM(N17:N19)</f>
        <v>0</v>
      </c>
    </row>
    <row r="22" spans="6:15" ht="12.75">
      <c r="F22" s="11" t="s">
        <v>58</v>
      </c>
      <c r="G22" s="13"/>
      <c r="H22" s="8"/>
      <c r="I22" s="8"/>
      <c r="J22" s="11" t="s">
        <v>59</v>
      </c>
      <c r="K22" s="13"/>
      <c r="L22" s="8"/>
      <c r="M22" s="8"/>
      <c r="N22" s="11" t="s">
        <v>60</v>
      </c>
      <c r="O22" s="13"/>
    </row>
    <row r="24" ht="12.75">
      <c r="F24" s="26" t="s">
        <v>202</v>
      </c>
    </row>
    <row r="25" ht="12.75">
      <c r="F25" s="26" t="s">
        <v>155</v>
      </c>
    </row>
    <row r="26" ht="12.75">
      <c r="F26" s="26" t="s">
        <v>203</v>
      </c>
    </row>
  </sheetData>
  <sheetProtection/>
  <mergeCells count="4">
    <mergeCell ref="C4:D4"/>
    <mergeCell ref="B9:D9"/>
    <mergeCell ref="B10:D10"/>
    <mergeCell ref="B11:D11"/>
  </mergeCells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Zehler</dc:creator>
  <cp:keywords/>
  <dc:description/>
  <cp:lastModifiedBy>Alan Herbert</cp:lastModifiedBy>
  <cp:lastPrinted>2014-03-28T00:01:53Z</cp:lastPrinted>
  <dcterms:created xsi:type="dcterms:W3CDTF">2004-04-30T01:29:35Z</dcterms:created>
  <dcterms:modified xsi:type="dcterms:W3CDTF">2019-02-25T12:39:09Z</dcterms:modified>
  <cp:category/>
  <cp:version/>
  <cp:contentType/>
  <cp:contentStatus/>
</cp:coreProperties>
</file>